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13_ncr:1_{7FB1E5F3-6905-4E93-93CE-2759DC9932C5}" xr6:coauthVersionLast="36" xr6:coauthVersionMax="36" xr10:uidLastSave="{00000000-0000-0000-0000-000000000000}"/>
  <bookViews>
    <workbookView xWindow="150" yWindow="630" windowWidth="30375" windowHeight="12720" xr2:uid="{00000000-000D-0000-FFFF-FFFF00000000}"/>
  </bookViews>
  <sheets>
    <sheet name="Rekapitulace stavby" sheetId="1" r:id="rId1"/>
    <sheet name="D.1.1 - Architektonicko-s..." sheetId="2" r:id="rId2"/>
    <sheet name="D.1.4.3 - Silnoproudá ele..." sheetId="3" r:id="rId3"/>
    <sheet name="D.1.4.4 - Slaboproudá zař..." sheetId="4" r:id="rId4"/>
  </sheets>
  <definedNames>
    <definedName name="_xlnm._FilterDatabase" localSheetId="1" hidden="1">'D.1.1 - Architektonicko-s...'!$C$127:$K$232</definedName>
    <definedName name="_xlnm._FilterDatabase" localSheetId="2" hidden="1">'D.1.4.3 - Silnoproudá ele...'!$C$120:$K$123</definedName>
    <definedName name="_xlnm._FilterDatabase" localSheetId="3" hidden="1">'D.1.4.4 - Slaboproudá zař...'!$C$120:$K$123</definedName>
    <definedName name="_xlnm.Print_Titles" localSheetId="1">'D.1.1 - Architektonicko-s...'!$127:$127</definedName>
    <definedName name="_xlnm.Print_Titles" localSheetId="2">'D.1.4.3 - Silnoproudá ele...'!$120:$120</definedName>
    <definedName name="_xlnm.Print_Titles" localSheetId="3">'D.1.4.4 - Slaboproudá zař...'!$120:$120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Architektonicko-s...'!$C$82:$J$107,'D.1.1 - Architektonicko-s...'!$C$113:$K$232</definedName>
    <definedName name="_xlnm.Print_Area" localSheetId="2">'D.1.4.3 - Silnoproudá ele...'!$C$4:$J$41,'D.1.4.3 - Silnoproudá ele...'!$C$50:$J$76,'D.1.4.3 - Silnoproudá ele...'!$C$82:$J$100,'D.1.4.3 - Silnoproudá ele...'!$C$106:$K$123</definedName>
    <definedName name="_xlnm.Print_Area" localSheetId="3">'D.1.4.4 - Slaboproudá zař...'!$C$4:$J$41,'D.1.4.4 - Slaboproudá zař...'!$C$50:$J$76,'D.1.4.4 - Slaboproudá zař...'!$C$82:$J$100,'D.1.4.4 - Slaboproudá zař...'!$C$106:$K$123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 s="1"/>
  <c r="BI123" i="4"/>
  <c r="F39" i="4" s="1"/>
  <c r="BD98" i="1" s="1"/>
  <c r="BH123" i="4"/>
  <c r="BG123" i="4"/>
  <c r="F37" i="4" s="1"/>
  <c r="BB98" i="1" s="1"/>
  <c r="BF123" i="4"/>
  <c r="F36" i="4" s="1"/>
  <c r="BA98" i="1" s="1"/>
  <c r="T123" i="4"/>
  <c r="T122" i="4" s="1"/>
  <c r="T121" i="4" s="1"/>
  <c r="R123" i="4"/>
  <c r="R122" i="4"/>
  <c r="R121" i="4" s="1"/>
  <c r="P123" i="4"/>
  <c r="P122" i="4" s="1"/>
  <c r="P121" i="4" s="1"/>
  <c r="AU98" i="1" s="1"/>
  <c r="F118" i="4"/>
  <c r="J117" i="4"/>
  <c r="F117" i="4"/>
  <c r="F115" i="4"/>
  <c r="E113" i="4"/>
  <c r="F94" i="4"/>
  <c r="J93" i="4"/>
  <c r="F93" i="4"/>
  <c r="F91" i="4"/>
  <c r="E89" i="4"/>
  <c r="J26" i="4"/>
  <c r="E26" i="4"/>
  <c r="J94" i="4" s="1"/>
  <c r="J25" i="4"/>
  <c r="J14" i="4"/>
  <c r="J91" i="4" s="1"/>
  <c r="E7" i="4"/>
  <c r="E85" i="4" s="1"/>
  <c r="J39" i="3"/>
  <c r="J38" i="3"/>
  <c r="AY97" i="1" s="1"/>
  <c r="J37" i="3"/>
  <c r="AX97" i="1" s="1"/>
  <c r="BI123" i="3"/>
  <c r="F39" i="3" s="1"/>
  <c r="BD97" i="1" s="1"/>
  <c r="BH123" i="3"/>
  <c r="F38" i="3" s="1"/>
  <c r="BC97" i="1" s="1"/>
  <c r="BG123" i="3"/>
  <c r="F37" i="3" s="1"/>
  <c r="BB97" i="1" s="1"/>
  <c r="BF123" i="3"/>
  <c r="J36" i="3" s="1"/>
  <c r="AW97" i="1" s="1"/>
  <c r="T123" i="3"/>
  <c r="T122" i="3" s="1"/>
  <c r="T121" i="3" s="1"/>
  <c r="R123" i="3"/>
  <c r="R122" i="3" s="1"/>
  <c r="R121" i="3" s="1"/>
  <c r="P123" i="3"/>
  <c r="P122" i="3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94" i="3" s="1"/>
  <c r="J25" i="3"/>
  <c r="J14" i="3"/>
  <c r="J91" i="3" s="1"/>
  <c r="E7" i="3"/>
  <c r="E109" i="3" s="1"/>
  <c r="J39" i="2"/>
  <c r="J38" i="2"/>
  <c r="AY96" i="1" s="1"/>
  <c r="J37" i="2"/>
  <c r="AX96" i="1" s="1"/>
  <c r="BI229" i="2"/>
  <c r="BH229" i="2"/>
  <c r="BG229" i="2"/>
  <c r="BF229" i="2"/>
  <c r="T229" i="2"/>
  <c r="T228" i="2" s="1"/>
  <c r="T227" i="2" s="1"/>
  <c r="R229" i="2"/>
  <c r="R228" i="2" s="1"/>
  <c r="R227" i="2" s="1"/>
  <c r="P229" i="2"/>
  <c r="P228" i="2"/>
  <c r="P227" i="2"/>
  <c r="BI226" i="2"/>
  <c r="BH226" i="2"/>
  <c r="BG226" i="2"/>
  <c r="BF226" i="2"/>
  <c r="T226" i="2"/>
  <c r="T225" i="2" s="1"/>
  <c r="R226" i="2"/>
  <c r="R225" i="2"/>
  <c r="P226" i="2"/>
  <c r="P225" i="2" s="1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190" i="2"/>
  <c r="BH190" i="2"/>
  <c r="BG190" i="2"/>
  <c r="BF190" i="2"/>
  <c r="T190" i="2"/>
  <c r="R190" i="2"/>
  <c r="P190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31" i="2"/>
  <c r="BH131" i="2"/>
  <c r="BG131" i="2"/>
  <c r="BF131" i="2"/>
  <c r="T131" i="2"/>
  <c r="R131" i="2"/>
  <c r="P131" i="2"/>
  <c r="F125" i="2"/>
  <c r="J124" i="2"/>
  <c r="F124" i="2"/>
  <c r="F122" i="2"/>
  <c r="E120" i="2"/>
  <c r="F94" i="2"/>
  <c r="J93" i="2"/>
  <c r="F93" i="2"/>
  <c r="F91" i="2"/>
  <c r="E89" i="2"/>
  <c r="J26" i="2"/>
  <c r="E26" i="2"/>
  <c r="J125" i="2" s="1"/>
  <c r="J25" i="2"/>
  <c r="J14" i="2"/>
  <c r="J122" i="2" s="1"/>
  <c r="E7" i="2"/>
  <c r="E85" i="2" s="1"/>
  <c r="L90" i="1"/>
  <c r="AM90" i="1"/>
  <c r="AM89" i="1"/>
  <c r="L89" i="1"/>
  <c r="AM87" i="1"/>
  <c r="L87" i="1"/>
  <c r="L85" i="1"/>
  <c r="L84" i="1"/>
  <c r="J123" i="4"/>
  <c r="J224" i="2"/>
  <c r="BK222" i="2"/>
  <c r="J221" i="2"/>
  <c r="BK149" i="2"/>
  <c r="BK146" i="2"/>
  <c r="BK206" i="2"/>
  <c r="BK174" i="2"/>
  <c r="BK169" i="2"/>
  <c r="BK123" i="4"/>
  <c r="BK229" i="2"/>
  <c r="J229" i="2"/>
  <c r="BK226" i="2"/>
  <c r="BK205" i="2"/>
  <c r="BK190" i="2"/>
  <c r="J172" i="2"/>
  <c r="BK168" i="2"/>
  <c r="BK131" i="2"/>
  <c r="J123" i="3"/>
  <c r="BK224" i="2"/>
  <c r="J216" i="2"/>
  <c r="J168" i="2"/>
  <c r="J146" i="2"/>
  <c r="J219" i="2"/>
  <c r="BK216" i="2"/>
  <c r="J190" i="2"/>
  <c r="BK172" i="2"/>
  <c r="J226" i="2"/>
  <c r="BK219" i="2"/>
  <c r="J211" i="2"/>
  <c r="J206" i="2"/>
  <c r="J166" i="2"/>
  <c r="BK164" i="2"/>
  <c r="AS95" i="1"/>
  <c r="J222" i="2"/>
  <c r="BK221" i="2"/>
  <c r="J205" i="2"/>
  <c r="J169" i="2"/>
  <c r="J164" i="2"/>
  <c r="BK123" i="3"/>
  <c r="BK211" i="2"/>
  <c r="J174" i="2"/>
  <c r="BK166" i="2"/>
  <c r="J149" i="2"/>
  <c r="J131" i="2"/>
  <c r="F38" i="4"/>
  <c r="BC98" i="1" s="1"/>
  <c r="P173" i="2" l="1"/>
  <c r="R210" i="2"/>
  <c r="R173" i="2"/>
  <c r="P218" i="2"/>
  <c r="P130" i="2"/>
  <c r="BK218" i="2"/>
  <c r="J218" i="2" s="1"/>
  <c r="J103" i="2" s="1"/>
  <c r="R130" i="2"/>
  <c r="T210" i="2"/>
  <c r="BK173" i="2"/>
  <c r="J173" i="2" s="1"/>
  <c r="J101" i="2" s="1"/>
  <c r="R218" i="2"/>
  <c r="BK130" i="2"/>
  <c r="J130" i="2" s="1"/>
  <c r="J100" i="2" s="1"/>
  <c r="BK210" i="2"/>
  <c r="J210" i="2" s="1"/>
  <c r="J102" i="2" s="1"/>
  <c r="T130" i="2"/>
  <c r="P210" i="2"/>
  <c r="T173" i="2"/>
  <c r="T218" i="2"/>
  <c r="E116" i="2"/>
  <c r="BE190" i="2"/>
  <c r="BE205" i="2"/>
  <c r="BE206" i="2"/>
  <c r="BE222" i="2"/>
  <c r="BE224" i="2"/>
  <c r="E85" i="3"/>
  <c r="J115" i="3"/>
  <c r="J115" i="4"/>
  <c r="J91" i="2"/>
  <c r="BE166" i="2"/>
  <c r="BE216" i="2"/>
  <c r="BK228" i="2"/>
  <c r="BK227" i="2" s="1"/>
  <c r="J227" i="2" s="1"/>
  <c r="J105" i="2" s="1"/>
  <c r="BE131" i="2"/>
  <c r="BE169" i="2"/>
  <c r="BE172" i="2"/>
  <c r="E109" i="4"/>
  <c r="BE146" i="2"/>
  <c r="BE149" i="2"/>
  <c r="BE164" i="2"/>
  <c r="BE168" i="2"/>
  <c r="BE211" i="2"/>
  <c r="J118" i="3"/>
  <c r="J118" i="4"/>
  <c r="J94" i="2"/>
  <c r="BE219" i="2"/>
  <c r="BE221" i="2"/>
  <c r="BE123" i="4"/>
  <c r="J35" i="4" s="1"/>
  <c r="AV98" i="1" s="1"/>
  <c r="BK122" i="4"/>
  <c r="BK121" i="4" s="1"/>
  <c r="J121" i="4" s="1"/>
  <c r="J32" i="4" s="1"/>
  <c r="AG98" i="1" s="1"/>
  <c r="BE229" i="2"/>
  <c r="BK225" i="2"/>
  <c r="J225" i="2" s="1"/>
  <c r="J104" i="2" s="1"/>
  <c r="BE174" i="2"/>
  <c r="BE226" i="2"/>
  <c r="BE123" i="3"/>
  <c r="J35" i="3" s="1"/>
  <c r="AV97" i="1" s="1"/>
  <c r="AT97" i="1" s="1"/>
  <c r="BK122" i="3"/>
  <c r="J122" i="3" s="1"/>
  <c r="J99" i="3" s="1"/>
  <c r="F39" i="2"/>
  <c r="BD96" i="1" s="1"/>
  <c r="F38" i="2"/>
  <c r="BC96" i="1" s="1"/>
  <c r="F37" i="2"/>
  <c r="BB96" i="1" s="1"/>
  <c r="J36" i="2"/>
  <c r="AW96" i="1" s="1"/>
  <c r="J36" i="4"/>
  <c r="AW98" i="1" s="1"/>
  <c r="F36" i="2"/>
  <c r="BA96" i="1" s="1"/>
  <c r="F36" i="3"/>
  <c r="BA97" i="1" s="1"/>
  <c r="AS94" i="1"/>
  <c r="R129" i="2" l="1"/>
  <c r="R128" i="2" s="1"/>
  <c r="T129" i="2"/>
  <c r="T128" i="2" s="1"/>
  <c r="P129" i="2"/>
  <c r="P128" i="2" s="1"/>
  <c r="AU96" i="1" s="1"/>
  <c r="AU95" i="1" s="1"/>
  <c r="AU94" i="1" s="1"/>
  <c r="BK129" i="2"/>
  <c r="BK128" i="2" s="1"/>
  <c r="J128" i="2" s="1"/>
  <c r="J98" i="2" s="1"/>
  <c r="J98" i="4"/>
  <c r="J122" i="4"/>
  <c r="J99" i="4" s="1"/>
  <c r="BK121" i="3"/>
  <c r="J121" i="3" s="1"/>
  <c r="J98" i="3" s="1"/>
  <c r="J228" i="2"/>
  <c r="J106" i="2" s="1"/>
  <c r="J41" i="4"/>
  <c r="BC95" i="1"/>
  <c r="BC94" i="1" s="1"/>
  <c r="W32" i="1" s="1"/>
  <c r="BA95" i="1"/>
  <c r="BA94" i="1" s="1"/>
  <c r="W30" i="1" s="1"/>
  <c r="BD95" i="1"/>
  <c r="BD94" i="1" s="1"/>
  <c r="W33" i="1" s="1"/>
  <c r="F35" i="3"/>
  <c r="AZ97" i="1" s="1"/>
  <c r="F35" i="4"/>
  <c r="AZ98" i="1" s="1"/>
  <c r="BB95" i="1"/>
  <c r="BB94" i="1" s="1"/>
  <c r="AX94" i="1" s="1"/>
  <c r="AT98" i="1"/>
  <c r="F35" i="2"/>
  <c r="AZ96" i="1" s="1"/>
  <c r="J35" i="2"/>
  <c r="AV96" i="1" s="1"/>
  <c r="AT96" i="1" s="1"/>
  <c r="J129" i="2" l="1"/>
  <c r="J99" i="2" s="1"/>
  <c r="AN98" i="1"/>
  <c r="AZ95" i="1"/>
  <c r="AV95" i="1" s="1"/>
  <c r="AW94" i="1"/>
  <c r="AK30" i="1" s="1"/>
  <c r="AX95" i="1"/>
  <c r="AY95" i="1"/>
  <c r="J32" i="2"/>
  <c r="AG96" i="1" s="1"/>
  <c r="AN96" i="1" s="1"/>
  <c r="J32" i="3"/>
  <c r="AG97" i="1" s="1"/>
  <c r="AN97" i="1" s="1"/>
  <c r="AW95" i="1"/>
  <c r="W31" i="1"/>
  <c r="AY94" i="1"/>
  <c r="J41" i="2" l="1"/>
  <c r="J41" i="3"/>
  <c r="AZ94" i="1"/>
  <c r="AV94" i="1" s="1"/>
  <c r="AK29" i="1" s="1"/>
  <c r="AG95" i="1"/>
  <c r="AG94" i="1" s="1"/>
  <c r="AK26" i="1" s="1"/>
  <c r="AT95" i="1"/>
  <c r="AK35" i="1" l="1"/>
  <c r="AN95" i="1"/>
  <c r="AT94" i="1"/>
  <c r="W29" i="1"/>
  <c r="AN94" i="1" l="1"/>
</calcChain>
</file>

<file path=xl/sharedStrings.xml><?xml version="1.0" encoding="utf-8"?>
<sst xmlns="http://schemas.openxmlformats.org/spreadsheetml/2006/main" count="1585" uniqueCount="280">
  <si>
    <t>Export Komplet</t>
  </si>
  <si>
    <t/>
  </si>
  <si>
    <t>2.0</t>
  </si>
  <si>
    <t>False</t>
  </si>
  <si>
    <t>{3d6b9f1b-9df0-41d1-9495-0e26f4acc154}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</si>
  <si>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</si>
  <si>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</si>
  <si>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</si>
  <si>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</si>
  <si>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</si>
  <si>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</si>
  <si>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</si>
  <si>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</si>
  <si>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N20-129_exp5_SO05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</si>
  <si>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</si>
  <si>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</si>
  <si>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</si>
  <si>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</si>
  <si>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</si>
  <si>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</si>
  <si>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</si>
  <si>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</si>
  <si>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</si>
  <si>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</si>
  <si>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</si>
  <si>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</si>
  <si>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</si>
  <si>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</si>
  <si>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</si>
  <si>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</si>
  <si>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</si>
  <si>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</si>
  <si>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</si>
  <si>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</si>
  <si>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</si>
  <si>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</si>
  <si>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</si>
  <si>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</si>
  <si>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</si>
  <si>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</si>
  <si>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</si>
  <si>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</si>
  <si>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</si>
  <si>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</si>
  <si>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</si>
  <si>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</si>
  <si>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</si>
  <si>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</si>
  <si>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</si>
  <si>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</si>
  <si>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</si>
  <si>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</si>
  <si>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</si>
  <si>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</si>
  <si>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</si>
  <si>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</si>
  <si>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</si>
  <si>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</si>
  <si>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</si>
  <si>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</si>
  <si>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</si>
  <si>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</si>
  <si>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</si>
  <si>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</si>
  <si>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</si>
  <si>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</si>
  <si>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</si>
  <si>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</si>
  <si>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</si>
  <si>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</si>
  <si>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</si>
  <si>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</si>
  <si>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</si>
  <si>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</si>
  <si>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</si>
  <si>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</si>
  <si>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</si>
  <si>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</si>
  <si>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</si>
  <si>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</si>
  <si>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</si>
  <si>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</si>
  <si>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Vjezdový systém</t>
  </si>
  <si>
    <t>STA</t>
  </si>
  <si>
    <t>1</t>
  </si>
  <si>
    <t>{f53c0ba1-3372-49fe-bae2-38d94184d0d2}</t>
  </si>
  <si>
    <t>2</t>
  </si>
  <si>
    <t>/</t>
  </si>
  <si>
    <t>D.1.1</t>
  </si>
  <si>
    <t xml:space="preserve">Architektonicko-stavební řešení </t>
  </si>
  <si>
    <t>Soupis</t>
  </si>
  <si>
    <t>{82a7f5ee-6d77-4998-8a90-9e1c8a999f55}</t>
  </si>
  <si>
    <t>D.1.4.3</t>
  </si>
  <si>
    <t>Silnoproudá elektrotechnika</t>
  </si>
  <si>
    <t>{8749fc2c-eba7-4c43-bc90-2a9f304dae64}</t>
  </si>
  <si>
    <t>D.1.4.4</t>
  </si>
  <si>
    <t>Slaboproudá zařízení</t>
  </si>
  <si>
    <t>{b323528f-20d8-45a8-aba7-678591dbf8cb}</t>
  </si>
  <si>
    <t>KRYCÍ LIST SOUPISU PRACÍ</t>
  </si>
  <si>
    <t>Objekt: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</si>
  <si>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</si>
  <si>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</si>
  <si>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</si>
  <si>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</si>
  <si>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</si>
  <si>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</si>
  <si>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</si>
  <si>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</si>
  <si>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</si>
  <si>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</si>
  <si>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</si>
  <si>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</si>
  <si>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</si>
  <si>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</si>
  <si>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</si>
  <si>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</si>
  <si>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</si>
  <si>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</si>
  <si>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</si>
  <si>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</si>
  <si>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</si>
  <si>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</si>
  <si>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</si>
  <si>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</si>
  <si>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</si>
  <si>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</si>
  <si>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</si>
  <si>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</si>
  <si>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</si>
  <si>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</si>
  <si>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</si>
  <si>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</si>
  <si>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</si>
  <si>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</si>
  <si>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v soudržných horninách třídy těžitelnosti I, skupiny 3 ručně</t>
  </si>
  <si>
    <t>m3</t>
  </si>
  <si>
    <t>CS ÚRS 2020 01</t>
  </si>
  <si>
    <t>4</t>
  </si>
  <si>
    <t>461239890</t>
  </si>
  <si>
    <t>VV</t>
  </si>
  <si>
    <t>"předpoklad-bude upřesněno v rámci realizace/dílenské dokumentace"</t>
  </si>
  <si>
    <t>"viz základové konstrukce_závora1"</t>
  </si>
  <si>
    <t>3*(0,4*0,4*0,9)*2</t>
  </si>
  <si>
    <t>3*(0,25*0,25*0,8)*2</t>
  </si>
  <si>
    <t>3*(0,45*0,45*0,9)*1</t>
  </si>
  <si>
    <t>"viz základové konstrukce_závora2"</t>
  </si>
  <si>
    <t>3*(0,25*0,25*0,8)*1</t>
  </si>
  <si>
    <t>"viz základové konstrukce_závora3"</t>
  </si>
  <si>
    <t>Součet</t>
  </si>
  <si>
    <t>162251102</t>
  </si>
  <si>
    <t>Vodorovné přemístění do 50 m výkopku/sypaniny z horniny třídy těžitelnosti I, skupiny 1 až 3</t>
  </si>
  <si>
    <t>-177784215</t>
  </si>
  <si>
    <t>P</t>
  </si>
  <si>
    <t>Poznámka k položce:_x000D_
-pro zpětné zásypy _ tam a zpět</t>
  </si>
  <si>
    <t>3,223*2 'Přepočtené koeficientem množství</t>
  </si>
  <si>
    <t>3</t>
  </si>
  <si>
    <t>162751117</t>
  </si>
  <si>
    <t>Vodorovné přemístění do 10000 m výkopku/sypaniny z horniny třídy těžitelnosti I, skupiny 1 až 3</t>
  </si>
  <si>
    <t>-916735962</t>
  </si>
  <si>
    <t>(0,4*0,4*0,9)*2</t>
  </si>
  <si>
    <t>(0,25*0,25*0,8)*2</t>
  </si>
  <si>
    <t>(0,45*0,45*0,9)*1</t>
  </si>
  <si>
    <t>(0,25*0,25*0,8)*1</t>
  </si>
  <si>
    <t>162751119</t>
  </si>
  <si>
    <t>Příplatek k vodorovnému přemístění výkopku/sypaniny z horniny třídy těžitelnosti I, skupiny 1 až 3 ZKD 1000 m přes 10000 m</t>
  </si>
  <si>
    <t>427911383</t>
  </si>
  <si>
    <t>1,61*10 'Přepočtené koeficientem množství</t>
  </si>
  <si>
    <t>5</t>
  </si>
  <si>
    <t>171201231</t>
  </si>
  <si>
    <t xml:space="preserve">Poplatek za uložení zeminy a kamení na skládce (skládkovné) </t>
  </si>
  <si>
    <t>t</t>
  </si>
  <si>
    <t>595124267</t>
  </si>
  <si>
    <t>1,61*1,8 'Přepočtené koeficientem množství</t>
  </si>
  <si>
    <t>6</t>
  </si>
  <si>
    <t>171251201</t>
  </si>
  <si>
    <t>Uložení sypaniny na skládky nebo meziskládky</t>
  </si>
  <si>
    <t>1890570348</t>
  </si>
  <si>
    <t>7</t>
  </si>
  <si>
    <t>174151101</t>
  </si>
  <si>
    <t>Zásyp jam, šachet rýh nebo kolem objektů sypaninou se zhutněním</t>
  </si>
  <si>
    <t>1795211956</t>
  </si>
  <si>
    <t>(4,833)-1,61</t>
  </si>
  <si>
    <t>8</t>
  </si>
  <si>
    <t>460120016</t>
  </si>
  <si>
    <t>Naložení výkopku ručně z hornin třídy 1 až 4</t>
  </si>
  <si>
    <t>231989336</t>
  </si>
  <si>
    <t>Zakládání</t>
  </si>
  <si>
    <t>9</t>
  </si>
  <si>
    <t>275322611</t>
  </si>
  <si>
    <t>Základové patky ze ŽB tř. C 30/37 XF4</t>
  </si>
  <si>
    <t>-1978264098</t>
  </si>
  <si>
    <t xml:space="preserve">Poznámka k položce:_x000D_
-jednotková cena také obsahuje náklady na :_x000D_
zkosení hran_x000D_
finální provedení povrchů betonových kcí nad terénem </t>
  </si>
  <si>
    <t>10</t>
  </si>
  <si>
    <t>275351121</t>
  </si>
  <si>
    <t>Zřízení bednění základových patek</t>
  </si>
  <si>
    <t>m2</t>
  </si>
  <si>
    <t>1308117169</t>
  </si>
  <si>
    <t>(1,6*0,9)*2</t>
  </si>
  <si>
    <t>(1,8*0,9)*1</t>
  </si>
  <si>
    <t>(1,0*0,8)*1</t>
  </si>
  <si>
    <t>11</t>
  </si>
  <si>
    <t>275351122</t>
  </si>
  <si>
    <t>Odstranění bednění základových patek</t>
  </si>
  <si>
    <t>925836704</t>
  </si>
  <si>
    <t>12</t>
  </si>
  <si>
    <t>275361821</t>
  </si>
  <si>
    <t>Výztuž základových patek betonářskou ocelí 10 505 (R)</t>
  </si>
  <si>
    <t>165912638</t>
  </si>
  <si>
    <t>"viz základové konstrukce" 1,61*75/1000</t>
  </si>
  <si>
    <t>Ostatní konstrukce a práce, bourání</t>
  </si>
  <si>
    <t>13</t>
  </si>
  <si>
    <t>961055111</t>
  </si>
  <si>
    <t>Bourání základů ze ŽB</t>
  </si>
  <si>
    <t>966664018</t>
  </si>
  <si>
    <t xml:space="preserve">Poznámka k položce:_x000D_
-jednotková cena zahrnuje taté náklady na zasypání jamek </t>
  </si>
  <si>
    <t xml:space="preserve">"předpoklad_bude upřesněno v rámci realizace" </t>
  </si>
  <si>
    <t>(0,4*0,4*0,9*(5,0+4,0))</t>
  </si>
  <si>
    <t>14</t>
  </si>
  <si>
    <t>985015R02</t>
  </si>
  <si>
    <t>Demontáž stávající závory _ včetně souvisejících sloupků, prvků / kcí / příslušenství</t>
  </si>
  <si>
    <t>kus</t>
  </si>
  <si>
    <t>CS VLASTNÍ</t>
  </si>
  <si>
    <t>1080374910</t>
  </si>
  <si>
    <t>Poznámka k položce:_x000D_
Kompletní provedení dle specifikace PD a TZ včetně všech přímo souvisejících prací/činností a likvidace odpadů dle zákona o odpadech</t>
  </si>
  <si>
    <t>997</t>
  </si>
  <si>
    <t>Přesun sutě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</si>
  <si>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</si>
  <si>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</si>
  <si>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</si>
  <si>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</si>
  <si>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16</t>
  </si>
  <si>
    <t>997321511</t>
  </si>
  <si>
    <t>Vodorovná doprava suti a vybouraných hmot po suchu do 1 km</t>
  </si>
  <si>
    <t>-369336144</t>
  </si>
  <si>
    <t>17</t>
  </si>
  <si>
    <t>997321519</t>
  </si>
  <si>
    <t>Příplatek ZKD 1km vodorovné dopravy suti a vybouraných hmot po suchu</t>
  </si>
  <si>
    <t>431547485</t>
  </si>
  <si>
    <t>3,11*20 'Přepočtené koeficientem množství</t>
  </si>
  <si>
    <t>18</t>
  </si>
  <si>
    <t>997321611</t>
  </si>
  <si>
    <t>Nakládání nebo překládání suti a vybouraných hmot</t>
  </si>
  <si>
    <t>622142162</t>
  </si>
  <si>
    <t>998</t>
  </si>
  <si>
    <t>Přesun hmot</t>
  </si>
  <si>
    <t>19</t>
  </si>
  <si>
    <t>998012021</t>
  </si>
  <si>
    <t xml:space="preserve">Přesun hmot pro konstrukce monolitické </t>
  </si>
  <si>
    <t>823212010</t>
  </si>
  <si>
    <t>M</t>
  </si>
  <si>
    <t>Práce a dodávky M</t>
  </si>
  <si>
    <t>22-M</t>
  </si>
  <si>
    <t>Montáže technologických zařízení pro dopravní stavby</t>
  </si>
  <si>
    <t>20</t>
  </si>
  <si>
    <t>22-M_R01</t>
  </si>
  <si>
    <t xml:space="preserve">Dodávka a osazení chrániček kabelového vedení do betonových patek _ průměr 50 mm </t>
  </si>
  <si>
    <t>m</t>
  </si>
  <si>
    <t>64</t>
  </si>
  <si>
    <t>695069461</t>
  </si>
  <si>
    <t>Poznámka k položce:_x000D_
Kompletní systémová dodávka a provedení dle specifikace PD a TZ včetně všech přímo souvisejících prací/činností a dodávek/doplňků a příslušenství</t>
  </si>
  <si>
    <t>(1,0*2)*(5+4+4)</t>
  </si>
  <si>
    <t>D.1.4.3 - Silnoproudá elektrotechnika</t>
  </si>
  <si>
    <t>N00 - Technika prostředí staveb / inženýrské sítě</t>
  </si>
  <si>
    <t>N00</t>
  </si>
  <si>
    <t>Technika prostředí staveb / inženýrské sítě</t>
  </si>
  <si>
    <t>N00_R01</t>
  </si>
  <si>
    <t>Silnoproudá elektrotechnika _ viz samostatný soupis prací</t>
  </si>
  <si>
    <t>kpl.</t>
  </si>
  <si>
    <t>512</t>
  </si>
  <si>
    <t>1421970129</t>
  </si>
  <si>
    <t>D.1.4.4 - Slaboproudá zařízení</t>
  </si>
  <si>
    <t>Slaboproudá zařízení _ viz samostatný soupis prací</t>
  </si>
  <si>
    <t>1181736492</t>
  </si>
  <si>
    <t>STAVEBNÍ ÚPRAVY ZPEVNĚNÝCH PLOCH AREÁLU FBI, SO-05</t>
  </si>
  <si>
    <t>SO-05</t>
  </si>
  <si>
    <t>SO-05 - Vjezdový systém</t>
  </si>
  <si>
    <t>(0,0*0,0*0,0)*2</t>
  </si>
  <si>
    <t>(0,0*0,0*0,0)*1</t>
  </si>
  <si>
    <t>(0,0*0,0)*2</t>
  </si>
  <si>
    <t>(0,0*0,0)*1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</si>
</sst>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Q114" sqref="Q1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0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15" t="s">
        <v>273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16</v>
      </c>
      <c r="AK7" s="26" t="s">
        <v>17</v>
      </c>
      <c r="AN7" s="24" t="s">
        <v>18</v>
      </c>
      <c r="AR7" s="20"/>
      <c r="BS7" s="17" t="s">
        <v>6</v>
      </c>
    </row>
    <row r="8" spans="1:74" s="1" customFormat="1" ht="12" customHeight="1">
      <c r="B8" s="20"/>
      <c r="D8" s="26" t="s">
        <v>19</v>
      </c>
      <c r="K8" s="24" t="s">
        <v>20</v>
      </c>
      <c r="AK8" s="26" t="s">
        <v>21</v>
      </c>
      <c r="AN8" s="186">
        <v>44074</v>
      </c>
      <c r="AR8" s="20"/>
      <c r="BS8" s="17" t="s">
        <v>6</v>
      </c>
    </row>
    <row r="9" spans="1:74" s="1" customFormat="1" ht="29.25" customHeight="1">
      <c r="B9" s="20"/>
      <c r="D9" s="23" t="s">
        <v>22</v>
      </c>
      <c r="K9" s="27" t="s">
        <v>23</v>
      </c>
      <c r="AK9" s="23" t="s">
        <v>24</v>
      </c>
      <c r="AN9" s="27" t="s">
        <v>25</v>
      </c>
      <c r="AR9" s="20"/>
      <c r="BS9" s="17" t="s">
        <v>6</v>
      </c>
    </row>
    <row r="10" spans="1:74" s="1" customFormat="1" ht="12" customHeight="1">
      <c r="B10" s="20"/>
      <c r="D10" s="26" t="s">
        <v>26</v>
      </c>
      <c r="AK10" s="26" t="s">
        <v>27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28</v>
      </c>
      <c r="AK11" s="26" t="s">
        <v>29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30</v>
      </c>
      <c r="AK13" s="26" t="s">
        <v>27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31</v>
      </c>
      <c r="AK14" s="26" t="s">
        <v>29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32</v>
      </c>
      <c r="AK16" s="26" t="s">
        <v>27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33</v>
      </c>
      <c r="AK17" s="26" t="s">
        <v>29</v>
      </c>
      <c r="AN17" s="24" t="s">
        <v>1</v>
      </c>
      <c r="AR17" s="20"/>
      <c r="BS17" s="17" t="s">
        <v>34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27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20</v>
      </c>
      <c r="AK20" s="26" t="s">
        <v>29</v>
      </c>
      <c r="AN20" s="24" t="s">
        <v>1</v>
      </c>
      <c r="AR20" s="20"/>
      <c r="BS20" s="17" t="s">
        <v>34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36</v>
      </c>
      <c r="AR22" s="20"/>
    </row>
    <row r="23" spans="1:71" s="1" customFormat="1" ht="71.25" customHeight="1">
      <c r="B23" s="20"/>
      <c r="E23" s="216" t="s">
        <v>37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pans="1:71" s="2" customFormat="1" ht="25.9" customHeight="1">
      <c r="A26" s="30"/>
      <c r="B26" s="31"/>
      <c r="C26" s="30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7">
        <f>ROUND(AG94,2)</f>
        <v>0</v>
      </c>
      <c r="AL26" s="218"/>
      <c r="AM26" s="218"/>
      <c r="AN26" s="218"/>
      <c r="AO26" s="21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9" t="s">
        <v>39</v>
      </c>
      <c r="M28" s="219"/>
      <c r="N28" s="219"/>
      <c r="O28" s="219"/>
      <c r="P28" s="219"/>
      <c r="Q28" s="30"/>
      <c r="R28" s="30"/>
      <c r="S28" s="30"/>
      <c r="T28" s="30"/>
      <c r="U28" s="30"/>
      <c r="V28" s="30"/>
      <c r="W28" s="219" t="s">
        <v>40</v>
      </c>
      <c r="X28" s="219"/>
      <c r="Y28" s="219"/>
      <c r="Z28" s="219"/>
      <c r="AA28" s="219"/>
      <c r="AB28" s="219"/>
      <c r="AC28" s="219"/>
      <c r="AD28" s="219"/>
      <c r="AE28" s="219"/>
      <c r="AF28" s="30"/>
      <c r="AG28" s="30"/>
      <c r="AH28" s="30"/>
      <c r="AI28" s="30"/>
      <c r="AJ28" s="30"/>
      <c r="AK28" s="219" t="s">
        <v>41</v>
      </c>
      <c r="AL28" s="219"/>
      <c r="AM28" s="219"/>
      <c r="AN28" s="219"/>
      <c r="AO28" s="219"/>
      <c r="AP28" s="30"/>
      <c r="AQ28" s="30"/>
      <c r="AR28" s="31"/>
      <c r="BE28" s="30"/>
    </row>
    <row r="29" spans="1:71" s="3" customFormat="1" ht="14.45" customHeight="1">
      <c r="B29" s="35"/>
      <c r="D29" s="26" t="s">
        <v>42</v>
      </c>
      <c r="F29" s="26" t="s">
        <v>43</v>
      </c>
      <c r="L29" s="212">
        <v>0.21</v>
      </c>
      <c r="M29" s="211"/>
      <c r="N29" s="211"/>
      <c r="O29" s="211"/>
      <c r="P29" s="211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0</v>
      </c>
      <c r="AL29" s="211"/>
      <c r="AM29" s="211"/>
      <c r="AN29" s="211"/>
      <c r="AO29" s="211"/>
      <c r="AR29" s="35"/>
    </row>
    <row r="30" spans="1:71" s="3" customFormat="1" ht="14.45" customHeight="1">
      <c r="B30" s="35"/>
      <c r="F30" s="26" t="s">
        <v>44</v>
      </c>
      <c r="L30" s="212">
        <v>0.15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5"/>
    </row>
    <row r="31" spans="1:71" s="3" customFormat="1" ht="14.45" hidden="1" customHeight="1">
      <c r="B31" s="35"/>
      <c r="F31" s="26" t="s">
        <v>45</v>
      </c>
      <c r="L31" s="212">
        <v>0.21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5"/>
    </row>
    <row r="32" spans="1:71" s="3" customFormat="1" ht="14.45" hidden="1" customHeight="1">
      <c r="B32" s="35"/>
      <c r="F32" s="26" t="s">
        <v>46</v>
      </c>
      <c r="L32" s="212">
        <v>0.15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5"/>
    </row>
    <row r="33" spans="1:57" s="3" customFormat="1" ht="14.45" hidden="1" customHeight="1">
      <c r="B33" s="35"/>
      <c r="F33" s="26" t="s">
        <v>47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24" t="s">
        <v>50</v>
      </c>
      <c r="Y35" s="222"/>
      <c r="Z35" s="222"/>
      <c r="AA35" s="222"/>
      <c r="AB35" s="222"/>
      <c r="AC35" s="38"/>
      <c r="AD35" s="38"/>
      <c r="AE35" s="38"/>
      <c r="AF35" s="38"/>
      <c r="AG35" s="38"/>
      <c r="AH35" s="38"/>
      <c r="AI35" s="38"/>
      <c r="AJ35" s="38"/>
      <c r="AK35" s="221">
        <f>SUM(AK26:AK33)</f>
        <v>0</v>
      </c>
      <c r="AL35" s="222"/>
      <c r="AM35" s="222"/>
      <c r="AN35" s="222"/>
      <c r="AO35" s="223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0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0"/>
      <c r="B60" s="31"/>
      <c r="C60" s="30"/>
      <c r="D60" s="43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53</v>
      </c>
      <c r="AI60" s="33"/>
      <c r="AJ60" s="33"/>
      <c r="AK60" s="33"/>
      <c r="AL60" s="33"/>
      <c r="AM60" s="43" t="s">
        <v>54</v>
      </c>
      <c r="AN60" s="33"/>
      <c r="AO60" s="33"/>
      <c r="AP60" s="30"/>
      <c r="AQ60" s="30"/>
      <c r="AR60" s="31"/>
      <c r="BE60" s="30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0"/>
      <c r="B64" s="31"/>
      <c r="C64" s="30"/>
      <c r="D64" s="41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56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0"/>
      <c r="B75" s="31"/>
      <c r="C75" s="30"/>
      <c r="D75" s="43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53</v>
      </c>
      <c r="AI75" s="33"/>
      <c r="AJ75" s="33"/>
      <c r="AK75" s="33"/>
      <c r="AL75" s="33"/>
      <c r="AM75" s="43" t="s">
        <v>54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1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6" t="s">
        <v>12</v>
      </c>
      <c r="L84" s="4" t="str">
        <f>K5</f>
        <v>N20-129_exp5_SO05</v>
      </c>
      <c r="AR84" s="49"/>
    </row>
    <row r="85" spans="1:91" s="5" customFormat="1" ht="36.950000000000003" customHeight="1">
      <c r="B85" s="50"/>
      <c r="C85" s="51" t="s">
        <v>14</v>
      </c>
      <c r="L85" s="187" t="str">
        <f>K6</f>
        <v>STAVEBNÍ ÚPRAVY ZPEVNĚNÝCH PLOCH AREÁLU FBI, SO-05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6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6" t="s">
        <v>21</v>
      </c>
      <c r="AJ87" s="30"/>
      <c r="AK87" s="30"/>
      <c r="AL87" s="30"/>
      <c r="AM87" s="189">
        <f>IF(AN8= "","",AN8)</f>
        <v>44074</v>
      </c>
      <c r="AN87" s="189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6" t="s">
        <v>26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VŠB-TU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6" t="s">
        <v>32</v>
      </c>
      <c r="AJ89" s="30"/>
      <c r="AK89" s="30"/>
      <c r="AL89" s="30"/>
      <c r="AM89" s="190" t="str">
        <f>IF(E17="","",E17)</f>
        <v>MARPO s.r.o.</v>
      </c>
      <c r="AN89" s="191"/>
      <c r="AO89" s="191"/>
      <c r="AP89" s="191"/>
      <c r="AQ89" s="30"/>
      <c r="AR89" s="31"/>
      <c r="AS89" s="192" t="s">
        <v>58</v>
      </c>
      <c r="AT89" s="19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6" t="s">
        <v>30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MARPO s.r.o., 28. října 66/201, Ostrava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6" t="s">
        <v>35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1"/>
      <c r="AS90" s="194"/>
      <c r="AT90" s="19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4"/>
      <c r="AT91" s="19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96" t="s">
        <v>59</v>
      </c>
      <c r="D92" s="197"/>
      <c r="E92" s="197"/>
      <c r="F92" s="197"/>
      <c r="G92" s="197"/>
      <c r="H92" s="58"/>
      <c r="I92" s="198" t="s">
        <v>60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200" t="s">
        <v>61</v>
      </c>
      <c r="AH92" s="197"/>
      <c r="AI92" s="197"/>
      <c r="AJ92" s="197"/>
      <c r="AK92" s="197"/>
      <c r="AL92" s="197"/>
      <c r="AM92" s="197"/>
      <c r="AN92" s="198" t="s">
        <v>62</v>
      </c>
      <c r="AO92" s="197"/>
      <c r="AP92" s="199"/>
      <c r="AQ92" s="59" t="s">
        <v>63</v>
      </c>
      <c r="AR92" s="31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 t="shared" ref="AN94:AN98" si="0">SUM(AG94,AT94)</f>
        <v>0</v>
      </c>
      <c r="AO94" s="206"/>
      <c r="AP94" s="206"/>
      <c r="AQ94" s="70" t="s">
        <v>1</v>
      </c>
      <c r="AR94" s="66"/>
      <c r="AS94" s="71">
        <f>ROUND(AS95,2)</f>
        <v>0</v>
      </c>
      <c r="AT94" s="72">
        <f t="shared" ref="AT94:AT98" si="1">ROUND(SUM(AV94:AW94),2)</f>
        <v>0</v>
      </c>
      <c r="AU94" s="73">
        <f>ROUND(AU95,5)</f>
        <v>50.148229999999998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4</v>
      </c>
      <c r="BX94" s="75" t="s">
        <v>81</v>
      </c>
      <c r="CL94" s="75" t="s">
        <v>16</v>
      </c>
    </row>
    <row r="95" spans="1:91" s="7" customFormat="1" ht="16.5" customHeight="1">
      <c r="B95" s="77"/>
      <c r="C95" s="78"/>
      <c r="D95" s="203" t="s">
        <v>274</v>
      </c>
      <c r="E95" s="203"/>
      <c r="F95" s="203"/>
      <c r="G95" s="203"/>
      <c r="H95" s="203"/>
      <c r="I95" s="79"/>
      <c r="J95" s="203" t="s">
        <v>82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4">
        <f>ROUND(SUM(AG96:AG98),2)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80" t="s">
        <v>83</v>
      </c>
      <c r="AR95" s="77"/>
      <c r="AS95" s="81">
        <f>ROUND(SUM(AS96:AS98),2)</f>
        <v>0</v>
      </c>
      <c r="AT95" s="82">
        <f t="shared" si="1"/>
        <v>0</v>
      </c>
      <c r="AU95" s="83">
        <f>ROUND(SUM(AU96:AU98),5)</f>
        <v>50.148229999999998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ROUND(SUM(AZ96:AZ98),2)</f>
        <v>0</v>
      </c>
      <c r="BA95" s="82">
        <f>ROUND(SUM(BA96:BA98),2)</f>
        <v>0</v>
      </c>
      <c r="BB95" s="82">
        <f>ROUND(SUM(BB96:BB98),2)</f>
        <v>0</v>
      </c>
      <c r="BC95" s="82">
        <f>ROUND(SUM(BC96:BC98),2)</f>
        <v>0</v>
      </c>
      <c r="BD95" s="84">
        <f>ROUND(SUM(BD96:BD98),2)</f>
        <v>0</v>
      </c>
      <c r="BS95" s="85" t="s">
        <v>77</v>
      </c>
      <c r="BT95" s="85" t="s">
        <v>84</v>
      </c>
      <c r="BU95" s="85" t="s">
        <v>79</v>
      </c>
      <c r="BV95" s="85" t="s">
        <v>80</v>
      </c>
      <c r="BW95" s="85" t="s">
        <v>85</v>
      </c>
      <c r="BX95" s="85" t="s">
        <v>4</v>
      </c>
      <c r="CL95" s="85" t="s">
        <v>16</v>
      </c>
      <c r="CM95" s="85" t="s">
        <v>86</v>
      </c>
    </row>
    <row r="96" spans="1:91" s="4" customFormat="1" ht="16.5" customHeight="1">
      <c r="A96" s="86" t="s">
        <v>87</v>
      </c>
      <c r="B96" s="49"/>
      <c r="C96" s="10"/>
      <c r="D96" s="10"/>
      <c r="E96" s="207" t="s">
        <v>88</v>
      </c>
      <c r="F96" s="207"/>
      <c r="G96" s="207"/>
      <c r="H96" s="207"/>
      <c r="I96" s="207"/>
      <c r="J96" s="10"/>
      <c r="K96" s="207" t="s">
        <v>89</v>
      </c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8">
        <f>'D.1.1 - Architektonicko-s...'!J32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7" t="s">
        <v>90</v>
      </c>
      <c r="AR96" s="49"/>
      <c r="AS96" s="88">
        <v>0</v>
      </c>
      <c r="AT96" s="89">
        <f t="shared" si="1"/>
        <v>0</v>
      </c>
      <c r="AU96" s="90">
        <f>'D.1.1 - Architektonicko-s...'!P128</f>
        <v>50.148232</v>
      </c>
      <c r="AV96" s="89">
        <f>'D.1.1 - Architektonicko-s...'!J35</f>
        <v>0</v>
      </c>
      <c r="AW96" s="89">
        <f>'D.1.1 - Architektonicko-s...'!J36</f>
        <v>0</v>
      </c>
      <c r="AX96" s="89">
        <f>'D.1.1 - Architektonicko-s...'!J37</f>
        <v>0</v>
      </c>
      <c r="AY96" s="89">
        <f>'D.1.1 - Architektonicko-s...'!J38</f>
        <v>0</v>
      </c>
      <c r="AZ96" s="89">
        <f>'D.1.1 - Architektonicko-s...'!F35</f>
        <v>0</v>
      </c>
      <c r="BA96" s="89">
        <f>'D.1.1 - Architektonicko-s...'!F36</f>
        <v>0</v>
      </c>
      <c r="BB96" s="89">
        <f>'D.1.1 - Architektonicko-s...'!F37</f>
        <v>0</v>
      </c>
      <c r="BC96" s="89">
        <f>'D.1.1 - Architektonicko-s...'!F38</f>
        <v>0</v>
      </c>
      <c r="BD96" s="91">
        <f>'D.1.1 - Architektonicko-s...'!F39</f>
        <v>0</v>
      </c>
      <c r="BT96" s="24" t="s">
        <v>86</v>
      </c>
      <c r="BV96" s="24" t="s">
        <v>80</v>
      </c>
      <c r="BW96" s="24" t="s">
        <v>91</v>
      </c>
      <c r="BX96" s="24" t="s">
        <v>85</v>
      </c>
      <c r="CL96" s="24" t="s">
        <v>16</v>
      </c>
    </row>
    <row r="97" spans="1:90" s="4" customFormat="1" ht="16.5" customHeight="1">
      <c r="A97" s="86" t="s">
        <v>87</v>
      </c>
      <c r="B97" s="49"/>
      <c r="C97" s="10"/>
      <c r="D97" s="10"/>
      <c r="E97" s="207" t="s">
        <v>92</v>
      </c>
      <c r="F97" s="207"/>
      <c r="G97" s="207"/>
      <c r="H97" s="207"/>
      <c r="I97" s="207"/>
      <c r="J97" s="10"/>
      <c r="K97" s="207" t="s">
        <v>93</v>
      </c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8">
        <f>'D.1.4.3 - Silnoproudá ele...'!J32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7" t="s">
        <v>90</v>
      </c>
      <c r="AR97" s="49"/>
      <c r="AS97" s="88">
        <v>0</v>
      </c>
      <c r="AT97" s="89">
        <f t="shared" si="1"/>
        <v>0</v>
      </c>
      <c r="AU97" s="90">
        <f>'D.1.4.3 - Silnoproudá ele...'!P121</f>
        <v>0</v>
      </c>
      <c r="AV97" s="89">
        <f>'D.1.4.3 - Silnoproudá ele...'!J35</f>
        <v>0</v>
      </c>
      <c r="AW97" s="89">
        <f>'D.1.4.3 - Silnoproudá ele...'!J36</f>
        <v>0</v>
      </c>
      <c r="AX97" s="89">
        <f>'D.1.4.3 - Silnoproudá ele...'!J37</f>
        <v>0</v>
      </c>
      <c r="AY97" s="89">
        <f>'D.1.4.3 - Silnoproudá ele...'!J38</f>
        <v>0</v>
      </c>
      <c r="AZ97" s="89">
        <f>'D.1.4.3 - Silnoproudá ele...'!F35</f>
        <v>0</v>
      </c>
      <c r="BA97" s="89">
        <f>'D.1.4.3 - Silnoproudá ele...'!F36</f>
        <v>0</v>
      </c>
      <c r="BB97" s="89">
        <f>'D.1.4.3 - Silnoproudá ele...'!F37</f>
        <v>0</v>
      </c>
      <c r="BC97" s="89">
        <f>'D.1.4.3 - Silnoproudá ele...'!F38</f>
        <v>0</v>
      </c>
      <c r="BD97" s="91">
        <f>'D.1.4.3 - Silnoproudá ele...'!F39</f>
        <v>0</v>
      </c>
      <c r="BT97" s="24" t="s">
        <v>86</v>
      </c>
      <c r="BV97" s="24" t="s">
        <v>80</v>
      </c>
      <c r="BW97" s="24" t="s">
        <v>94</v>
      </c>
      <c r="BX97" s="24" t="s">
        <v>85</v>
      </c>
      <c r="CL97" s="24" t="s">
        <v>16</v>
      </c>
    </row>
    <row r="98" spans="1:90" s="4" customFormat="1" ht="16.5" customHeight="1">
      <c r="A98" s="86" t="s">
        <v>87</v>
      </c>
      <c r="B98" s="49"/>
      <c r="C98" s="10"/>
      <c r="D98" s="10"/>
      <c r="E98" s="207" t="s">
        <v>95</v>
      </c>
      <c r="F98" s="207"/>
      <c r="G98" s="207"/>
      <c r="H98" s="207"/>
      <c r="I98" s="207"/>
      <c r="J98" s="10"/>
      <c r="K98" s="207" t="s">
        <v>96</v>
      </c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8">
        <f>'D.1.4.4 - Slaboproudá zař...'!J32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7" t="s">
        <v>90</v>
      </c>
      <c r="AR98" s="49"/>
      <c r="AS98" s="88">
        <v>0</v>
      </c>
      <c r="AT98" s="89">
        <f t="shared" si="1"/>
        <v>0</v>
      </c>
      <c r="AU98" s="90">
        <f>'D.1.4.4 - Slaboproudá zař...'!P121</f>
        <v>0</v>
      </c>
      <c r="AV98" s="89">
        <f>'D.1.4.4 - Slaboproudá zař...'!J35</f>
        <v>0</v>
      </c>
      <c r="AW98" s="89">
        <f>'D.1.4.4 - Slaboproudá zař...'!J36</f>
        <v>0</v>
      </c>
      <c r="AX98" s="89">
        <f>'D.1.4.4 - Slaboproudá zař...'!J37</f>
        <v>0</v>
      </c>
      <c r="AY98" s="89">
        <f>'D.1.4.4 - Slaboproudá zař...'!J38</f>
        <v>0</v>
      </c>
      <c r="AZ98" s="89">
        <f>'D.1.4.4 - Slaboproudá zař...'!F35</f>
        <v>0</v>
      </c>
      <c r="BA98" s="89">
        <f>'D.1.4.4 - Slaboproudá zař...'!F36</f>
        <v>0</v>
      </c>
      <c r="BB98" s="89">
        <f>'D.1.4.4 - Slaboproudá zař...'!F37</f>
        <v>0</v>
      </c>
      <c r="BC98" s="89">
        <f>'D.1.4.4 - Slaboproudá zař...'!F38</f>
        <v>0</v>
      </c>
      <c r="BD98" s="91">
        <f>'D.1.4.4 - Slaboproudá zař...'!F39</f>
        <v>0</v>
      </c>
      <c r="BT98" s="24" t="s">
        <v>86</v>
      </c>
      <c r="BV98" s="24" t="s">
        <v>80</v>
      </c>
      <c r="BW98" s="24" t="s">
        <v>97</v>
      </c>
      <c r="BX98" s="24" t="s">
        <v>85</v>
      </c>
      <c r="CL98" s="24" t="s">
        <v>16</v>
      </c>
    </row>
    <row r="99" spans="1:90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0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1 - Architektonicko-s...'!C2" display="/" xr:uid="{00000000-0004-0000-0000-000000000000}"/>
    <hyperlink ref="A97" location="'D.1.4.3 - Silnoproudá ele...'!C2" display="/" xr:uid="{00000000-0004-0000-0000-000001000000}"/>
    <hyperlink ref="A98" location="'D.1.4.4 - Slaboproudá zař...'!C2" display="/" xr:uid="{00000000-0004-0000-0000-000002000000}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&amp;LSO-05&amp;CStrana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33"/>
  <sheetViews>
    <sheetView showGridLines="0" workbookViewId="0">
      <selection activeCell="I196" sqref="I1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2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6" t="str">
        <f>'Rekapitulace stavby'!K6</f>
        <v>STAVEBNÍ ÚPRAVY ZPEVNĚNÝCH PLOCH AREÁLU FBI, SO-05</v>
      </c>
      <c r="F7" s="227"/>
      <c r="G7" s="227"/>
      <c r="H7" s="227"/>
      <c r="L7" s="20"/>
    </row>
    <row r="8" spans="1:46" s="1" customFormat="1" ht="12" customHeight="1">
      <c r="B8" s="20"/>
      <c r="D8" s="26" t="s">
        <v>99</v>
      </c>
      <c r="L8" s="20"/>
    </row>
    <row r="9" spans="1:46" s="2" customFormat="1" ht="16.5" customHeight="1">
      <c r="A9" s="30"/>
      <c r="B9" s="31"/>
      <c r="C9" s="30"/>
      <c r="D9" s="30"/>
      <c r="E9" s="226" t="s">
        <v>275</v>
      </c>
      <c r="F9" s="225"/>
      <c r="G9" s="225"/>
      <c r="H9" s="22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6" t="s">
        <v>100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187" t="s">
        <v>101</v>
      </c>
      <c r="F11" s="225"/>
      <c r="G11" s="225"/>
      <c r="H11" s="22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6" t="s">
        <v>15</v>
      </c>
      <c r="E13" s="30"/>
      <c r="F13" s="24" t="s">
        <v>16</v>
      </c>
      <c r="G13" s="30"/>
      <c r="H13" s="30"/>
      <c r="I13" s="26" t="s">
        <v>17</v>
      </c>
      <c r="J13" s="24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19</v>
      </c>
      <c r="E14" s="30"/>
      <c r="F14" s="24" t="s">
        <v>20</v>
      </c>
      <c r="G14" s="30"/>
      <c r="H14" s="30"/>
      <c r="I14" s="26" t="s">
        <v>21</v>
      </c>
      <c r="J14" s="53">
        <f>'Rekapitulace stavby'!AN8</f>
        <v>44074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6" t="s">
        <v>26</v>
      </c>
      <c r="E16" s="30"/>
      <c r="F16" s="30"/>
      <c r="G16" s="30"/>
      <c r="H16" s="30"/>
      <c r="I16" s="26" t="s">
        <v>27</v>
      </c>
      <c r="J16" s="24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4" t="s">
        <v>28</v>
      </c>
      <c r="F17" s="30"/>
      <c r="G17" s="30"/>
      <c r="H17" s="30"/>
      <c r="I17" s="26" t="s">
        <v>29</v>
      </c>
      <c r="J17" s="24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6" t="s">
        <v>30</v>
      </c>
      <c r="E19" s="30"/>
      <c r="F19" s="30"/>
      <c r="G19" s="30"/>
      <c r="H19" s="30"/>
      <c r="I19" s="26" t="s">
        <v>27</v>
      </c>
      <c r="J19" s="24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4" t="s">
        <v>31</v>
      </c>
      <c r="F20" s="30"/>
      <c r="G20" s="30"/>
      <c r="H20" s="30"/>
      <c r="I20" s="26" t="s">
        <v>29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6" t="s">
        <v>32</v>
      </c>
      <c r="E22" s="30"/>
      <c r="F22" s="30"/>
      <c r="G22" s="30"/>
      <c r="H22" s="30"/>
      <c r="I22" s="26" t="s">
        <v>27</v>
      </c>
      <c r="J22" s="24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4" t="s">
        <v>33</v>
      </c>
      <c r="F23" s="30"/>
      <c r="G23" s="30"/>
      <c r="H23" s="30"/>
      <c r="I23" s="26" t="s">
        <v>29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6" t="s">
        <v>35</v>
      </c>
      <c r="E25" s="30"/>
      <c r="F25" s="30"/>
      <c r="G25" s="30"/>
      <c r="H25" s="30"/>
      <c r="I25" s="26" t="s">
        <v>27</v>
      </c>
      <c r="J25" s="24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6" t="s">
        <v>29</v>
      </c>
      <c r="J26" s="24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6" t="s">
        <v>36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83.25" customHeight="1">
      <c r="A29" s="94"/>
      <c r="B29" s="95"/>
      <c r="C29" s="94"/>
      <c r="D29" s="94"/>
      <c r="E29" s="216" t="s">
        <v>37</v>
      </c>
      <c r="F29" s="216"/>
      <c r="G29" s="216"/>
      <c r="H29" s="21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7" t="s">
        <v>38</v>
      </c>
      <c r="E32" s="30"/>
      <c r="F32" s="30"/>
      <c r="G32" s="30"/>
      <c r="H32" s="30"/>
      <c r="I32" s="30"/>
      <c r="J32" s="69">
        <f>ROUND(J128,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40</v>
      </c>
      <c r="G34" s="30"/>
      <c r="H34" s="30"/>
      <c r="I34" s="34" t="s">
        <v>39</v>
      </c>
      <c r="J34" s="34" t="s">
        <v>41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42</v>
      </c>
      <c r="E35" s="26" t="s">
        <v>43</v>
      </c>
      <c r="F35" s="99">
        <f>ROUND((SUM(BE128:BE232)),  2)</f>
        <v>0</v>
      </c>
      <c r="G35" s="30"/>
      <c r="H35" s="30"/>
      <c r="I35" s="100">
        <v>0.21</v>
      </c>
      <c r="J35" s="99">
        <f>ROUND(((SUM(BE128:BE232))*I35),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6" t="s">
        <v>44</v>
      </c>
      <c r="F36" s="99">
        <f>ROUND((SUM(BF128:BF232)),  2)</f>
        <v>0</v>
      </c>
      <c r="G36" s="30"/>
      <c r="H36" s="30"/>
      <c r="I36" s="100">
        <v>0.15</v>
      </c>
      <c r="J36" s="99">
        <f>ROUND(((SUM(BF128:BF232))*I36),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9">
        <f>ROUND((SUM(BG128:BG232)),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6" t="s">
        <v>46</v>
      </c>
      <c r="F38" s="99">
        <f>ROUND((SUM(BH128:BH232)),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6" t="s">
        <v>47</v>
      </c>
      <c r="F39" s="99">
        <f>ROUND((SUM(BI128:BI232)),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02" t="s">
        <v>48</v>
      </c>
      <c r="E41" s="58"/>
      <c r="F41" s="58"/>
      <c r="G41" s="103" t="s">
        <v>49</v>
      </c>
      <c r="H41" s="104" t="s">
        <v>50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0"/>
      <c r="B61" s="31"/>
      <c r="C61" s="30"/>
      <c r="D61" s="43" t="s">
        <v>53</v>
      </c>
      <c r="E61" s="33"/>
      <c r="F61" s="107" t="s">
        <v>54</v>
      </c>
      <c r="G61" s="43" t="s">
        <v>53</v>
      </c>
      <c r="H61" s="33"/>
      <c r="I61" s="33"/>
      <c r="J61" s="108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0"/>
      <c r="B76" s="31"/>
      <c r="C76" s="30"/>
      <c r="D76" s="43" t="s">
        <v>53</v>
      </c>
      <c r="E76" s="33"/>
      <c r="F76" s="107" t="s">
        <v>54</v>
      </c>
      <c r="G76" s="43" t="s">
        <v>53</v>
      </c>
      <c r="H76" s="33"/>
      <c r="I76" s="33"/>
      <c r="J76" s="108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1" t="s">
        <v>102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26" t="str">
        <f>E7</f>
        <v>STAVEBNÍ ÚPRAVY ZPEVNĚNÝCH PLOCH AREÁLU FBI, SO-05</v>
      </c>
      <c r="F85" s="227"/>
      <c r="G85" s="227"/>
      <c r="H85" s="22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6" t="s">
        <v>99</v>
      </c>
      <c r="L86" s="20"/>
    </row>
    <row r="87" spans="1:31" s="2" customFormat="1" ht="16.5" customHeight="1">
      <c r="A87" s="30"/>
      <c r="B87" s="31"/>
      <c r="C87" s="30"/>
      <c r="D87" s="30"/>
      <c r="E87" s="226" t="s">
        <v>275</v>
      </c>
      <c r="F87" s="225"/>
      <c r="G87" s="225"/>
      <c r="H87" s="22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100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187" t="str">
        <f>E11</f>
        <v xml:space="preserve">D.1.1 - Architektonicko-stavební řešení </v>
      </c>
      <c r="F89" s="225"/>
      <c r="G89" s="225"/>
      <c r="H89" s="22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19</v>
      </c>
      <c r="D91" s="30"/>
      <c r="E91" s="30"/>
      <c r="F91" s="24" t="str">
        <f>F14</f>
        <v xml:space="preserve"> </v>
      </c>
      <c r="G91" s="30"/>
      <c r="H91" s="30"/>
      <c r="I91" s="26" t="s">
        <v>21</v>
      </c>
      <c r="J91" s="53">
        <f>IF(J14="","",J14)</f>
        <v>44074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26</v>
      </c>
      <c r="D93" s="30"/>
      <c r="E93" s="30"/>
      <c r="F93" s="24" t="str">
        <f>E17</f>
        <v>VŠB-TU Ostrava</v>
      </c>
      <c r="G93" s="30"/>
      <c r="H93" s="30"/>
      <c r="I93" s="26" t="s">
        <v>32</v>
      </c>
      <c r="J93" s="28" t="str">
        <f>E23</f>
        <v>MARPO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0"/>
      <c r="E94" s="30"/>
      <c r="F94" s="24" t="str">
        <f>IF(E20="","",E20)</f>
        <v>MARPO s.r.o., 28. října 66/201, Ostrava</v>
      </c>
      <c r="G94" s="30"/>
      <c r="H94" s="30"/>
      <c r="I94" s="26" t="s">
        <v>35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1" t="s">
        <v>105</v>
      </c>
      <c r="D98" s="30"/>
      <c r="E98" s="30"/>
      <c r="F98" s="30"/>
      <c r="G98" s="30"/>
      <c r="H98" s="30"/>
      <c r="I98" s="30"/>
      <c r="J98" s="69">
        <f>J128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J130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J173</f>
        <v>0</v>
      </c>
      <c r="L101" s="116"/>
    </row>
    <row r="102" spans="1:47" s="10" customFormat="1" ht="19.899999999999999" customHeight="1">
      <c r="B102" s="116"/>
      <c r="D102" s="117" t="s">
        <v>110</v>
      </c>
      <c r="E102" s="118"/>
      <c r="F102" s="118"/>
      <c r="G102" s="118"/>
      <c r="H102" s="118"/>
      <c r="I102" s="118"/>
      <c r="J102" s="119">
        <f>J210</f>
        <v>0</v>
      </c>
      <c r="L102" s="116"/>
    </row>
    <row r="103" spans="1:47" s="10" customFormat="1" ht="19.899999999999999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J218</f>
        <v>0</v>
      </c>
      <c r="L103" s="116"/>
    </row>
    <row r="104" spans="1:47" s="10" customFormat="1" ht="19.899999999999999" customHeight="1">
      <c r="B104" s="116"/>
      <c r="D104" s="117" t="s">
        <v>112</v>
      </c>
      <c r="E104" s="118"/>
      <c r="F104" s="118"/>
      <c r="G104" s="118"/>
      <c r="H104" s="118"/>
      <c r="I104" s="118"/>
      <c r="J104" s="119">
        <f>J225</f>
        <v>0</v>
      </c>
      <c r="L104" s="116"/>
    </row>
    <row r="105" spans="1:47" s="9" customFormat="1" ht="24.95" customHeight="1">
      <c r="B105" s="112"/>
      <c r="D105" s="113" t="s">
        <v>113</v>
      </c>
      <c r="E105" s="114"/>
      <c r="F105" s="114"/>
      <c r="G105" s="114"/>
      <c r="H105" s="114"/>
      <c r="I105" s="114"/>
      <c r="J105" s="115">
        <f>J227</f>
        <v>0</v>
      </c>
      <c r="L105" s="112"/>
    </row>
    <row r="106" spans="1:47" s="10" customFormat="1" ht="19.899999999999999" customHeight="1">
      <c r="B106" s="116"/>
      <c r="D106" s="117" t="s">
        <v>114</v>
      </c>
      <c r="E106" s="118"/>
      <c r="F106" s="118"/>
      <c r="G106" s="118"/>
      <c r="H106" s="118"/>
      <c r="I106" s="118"/>
      <c r="J106" s="119">
        <f>J228</f>
        <v>0</v>
      </c>
      <c r="L106" s="116"/>
    </row>
    <row r="107" spans="1:47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47" s="2" customFormat="1" ht="6.95" customHeight="1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4.95" customHeight="1">
      <c r="A113" s="30"/>
      <c r="B113" s="31"/>
      <c r="C113" s="21" t="s">
        <v>115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>
      <c r="A115" s="30"/>
      <c r="B115" s="31"/>
      <c r="C115" s="26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6.5" customHeight="1">
      <c r="A116" s="30"/>
      <c r="B116" s="31"/>
      <c r="C116" s="30"/>
      <c r="D116" s="30"/>
      <c r="E116" s="226" t="str">
        <f>E7</f>
        <v>STAVEBNÍ ÚPRAVY ZPEVNĚNÝCH PLOCH AREÁLU FBI, SO-05</v>
      </c>
      <c r="F116" s="227"/>
      <c r="G116" s="227"/>
      <c r="H116" s="227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1" customFormat="1" ht="12" customHeight="1">
      <c r="B117" s="20"/>
      <c r="C117" s="26" t="s">
        <v>99</v>
      </c>
      <c r="L117" s="20"/>
    </row>
    <row r="118" spans="1:63" s="2" customFormat="1" ht="16.5" customHeight="1">
      <c r="A118" s="30"/>
      <c r="B118" s="31"/>
      <c r="C118" s="30"/>
      <c r="D118" s="30"/>
      <c r="E118" s="226" t="s">
        <v>275</v>
      </c>
      <c r="F118" s="225"/>
      <c r="G118" s="225"/>
      <c r="H118" s="225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6" t="s">
        <v>100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187" t="str">
        <f>E11</f>
        <v xml:space="preserve">D.1.1 - Architektonicko-stavební řešení </v>
      </c>
      <c r="F120" s="225"/>
      <c r="G120" s="225"/>
      <c r="H120" s="225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6" t="s">
        <v>19</v>
      </c>
      <c r="D122" s="30"/>
      <c r="E122" s="30"/>
      <c r="F122" s="24" t="str">
        <f>F14</f>
        <v xml:space="preserve"> </v>
      </c>
      <c r="G122" s="30"/>
      <c r="H122" s="30"/>
      <c r="I122" s="26" t="s">
        <v>21</v>
      </c>
      <c r="J122" s="53">
        <f>IF(J14="","",J14)</f>
        <v>44074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6" t="s">
        <v>26</v>
      </c>
      <c r="D124" s="30"/>
      <c r="E124" s="30"/>
      <c r="F124" s="24" t="str">
        <f>E17</f>
        <v>VŠB-TU Ostrava</v>
      </c>
      <c r="G124" s="30"/>
      <c r="H124" s="30"/>
      <c r="I124" s="26" t="s">
        <v>32</v>
      </c>
      <c r="J124" s="28" t="str">
        <f>E23</f>
        <v>MARPO s.r.o.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6" t="s">
        <v>30</v>
      </c>
      <c r="D125" s="30"/>
      <c r="E125" s="30"/>
      <c r="F125" s="24" t="str">
        <f>IF(E20="","",E20)</f>
        <v>MARPO s.r.o., 28. října 66/201, Ostrava</v>
      </c>
      <c r="G125" s="30"/>
      <c r="H125" s="30"/>
      <c r="I125" s="26" t="s">
        <v>35</v>
      </c>
      <c r="J125" s="28" t="str">
        <f>E26</f>
        <v xml:space="preserve"> 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>
      <c r="A127" s="120"/>
      <c r="B127" s="121"/>
      <c r="C127" s="122" t="s">
        <v>116</v>
      </c>
      <c r="D127" s="123" t="s">
        <v>63</v>
      </c>
      <c r="E127" s="123" t="s">
        <v>59</v>
      </c>
      <c r="F127" s="123" t="s">
        <v>60</v>
      </c>
      <c r="G127" s="123" t="s">
        <v>117</v>
      </c>
      <c r="H127" s="123" t="s">
        <v>118</v>
      </c>
      <c r="I127" s="123" t="s">
        <v>119</v>
      </c>
      <c r="J127" s="123" t="s">
        <v>104</v>
      </c>
      <c r="K127" s="124" t="s">
        <v>120</v>
      </c>
      <c r="L127" s="125"/>
      <c r="M127" s="60" t="s">
        <v>1</v>
      </c>
      <c r="N127" s="61" t="s">
        <v>42</v>
      </c>
      <c r="O127" s="61" t="s">
        <v>121</v>
      </c>
      <c r="P127" s="61" t="s">
        <v>122</v>
      </c>
      <c r="Q127" s="61" t="s">
        <v>123</v>
      </c>
      <c r="R127" s="61" t="s">
        <v>124</v>
      </c>
      <c r="S127" s="61" t="s">
        <v>125</v>
      </c>
      <c r="T127" s="62" t="s">
        <v>126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30"/>
      <c r="B128" s="31"/>
      <c r="C128" s="67" t="s">
        <v>127</v>
      </c>
      <c r="D128" s="30"/>
      <c r="E128" s="30"/>
      <c r="F128" s="30"/>
      <c r="G128" s="30"/>
      <c r="H128" s="30"/>
      <c r="I128" s="30"/>
      <c r="J128" s="126">
        <f>BK128</f>
        <v>0</v>
      </c>
      <c r="K128" s="30"/>
      <c r="L128" s="31"/>
      <c r="M128" s="63"/>
      <c r="N128" s="54"/>
      <c r="O128" s="64"/>
      <c r="P128" s="127">
        <f>P129+P227</f>
        <v>50.148232</v>
      </c>
      <c r="Q128" s="64"/>
      <c r="R128" s="127">
        <f>R129+R227</f>
        <v>2.7076861699999997</v>
      </c>
      <c r="S128" s="64"/>
      <c r="T128" s="128">
        <f>T129+T227</f>
        <v>3.1103999999999998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7" t="s">
        <v>77</v>
      </c>
      <c r="AU128" s="17" t="s">
        <v>106</v>
      </c>
      <c r="BK128" s="129">
        <f>BK129+BK227</f>
        <v>0</v>
      </c>
    </row>
    <row r="129" spans="1:65" s="12" customFormat="1" ht="25.9" customHeight="1">
      <c r="B129" s="130"/>
      <c r="D129" s="131" t="s">
        <v>77</v>
      </c>
      <c r="E129" s="132" t="s">
        <v>128</v>
      </c>
      <c r="F129" s="132" t="s">
        <v>129</v>
      </c>
      <c r="J129" s="133">
        <f>BK129</f>
        <v>0</v>
      </c>
      <c r="L129" s="130"/>
      <c r="M129" s="134"/>
      <c r="N129" s="135"/>
      <c r="O129" s="135"/>
      <c r="P129" s="136">
        <f>P130+P173+P210+P218+P225</f>
        <v>50.148232</v>
      </c>
      <c r="Q129" s="135"/>
      <c r="R129" s="136">
        <f>R130+R173+R210+R218+R225</f>
        <v>2.7076861699999997</v>
      </c>
      <c r="S129" s="135"/>
      <c r="T129" s="137">
        <f>T130+T173+T210+T218+T225</f>
        <v>3.1103999999999998</v>
      </c>
      <c r="AR129" s="131" t="s">
        <v>84</v>
      </c>
      <c r="AT129" s="138" t="s">
        <v>77</v>
      </c>
      <c r="AU129" s="138" t="s">
        <v>78</v>
      </c>
      <c r="AY129" s="131" t="s">
        <v>130</v>
      </c>
      <c r="BK129" s="139">
        <f>BK130+BK173+BK210+BK218+BK225</f>
        <v>0</v>
      </c>
    </row>
    <row r="130" spans="1:65" s="12" customFormat="1" ht="22.9" customHeight="1">
      <c r="B130" s="130"/>
      <c r="D130" s="131" t="s">
        <v>77</v>
      </c>
      <c r="E130" s="140" t="s">
        <v>84</v>
      </c>
      <c r="F130" s="140" t="s">
        <v>131</v>
      </c>
      <c r="J130" s="141">
        <f>BK130</f>
        <v>0</v>
      </c>
      <c r="L130" s="130"/>
      <c r="M130" s="134"/>
      <c r="N130" s="135"/>
      <c r="O130" s="135"/>
      <c r="P130" s="136">
        <f>SUM(P131:P172)</f>
        <v>21.287111000000003</v>
      </c>
      <c r="Q130" s="135"/>
      <c r="R130" s="136">
        <f>SUM(R131:R172)</f>
        <v>0</v>
      </c>
      <c r="S130" s="135"/>
      <c r="T130" s="137">
        <f>SUM(T131:T172)</f>
        <v>0</v>
      </c>
      <c r="AR130" s="131" t="s">
        <v>84</v>
      </c>
      <c r="AT130" s="138" t="s">
        <v>77</v>
      </c>
      <c r="AU130" s="138" t="s">
        <v>84</v>
      </c>
      <c r="AY130" s="131" t="s">
        <v>130</v>
      </c>
      <c r="BK130" s="139">
        <f>SUM(BK131:BK172)</f>
        <v>0</v>
      </c>
    </row>
    <row r="131" spans="1:65" s="2" customFormat="1" ht="16.5" customHeight="1">
      <c r="A131" s="30"/>
      <c r="B131" s="142"/>
      <c r="C131" s="143" t="s">
        <v>84</v>
      </c>
      <c r="D131" s="143" t="s">
        <v>132</v>
      </c>
      <c r="E131" s="144" t="s">
        <v>133</v>
      </c>
      <c r="F131" s="145" t="s">
        <v>134</v>
      </c>
      <c r="G131" s="146" t="s">
        <v>135</v>
      </c>
      <c r="H131" s="147">
        <v>4.8330000000000002</v>
      </c>
      <c r="I131" s="148"/>
      <c r="J131" s="148">
        <f>ROUND(I131*H131,2)</f>
        <v>0</v>
      </c>
      <c r="K131" s="145" t="s">
        <v>136</v>
      </c>
      <c r="L131" s="31"/>
      <c r="M131" s="149" t="s">
        <v>1</v>
      </c>
      <c r="N131" s="150" t="s">
        <v>43</v>
      </c>
      <c r="O131" s="151">
        <v>3.613</v>
      </c>
      <c r="P131" s="151">
        <f>O131*H131</f>
        <v>17.461629000000002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137</v>
      </c>
      <c r="AT131" s="153" t="s">
        <v>132</v>
      </c>
      <c r="AU131" s="153" t="s">
        <v>86</v>
      </c>
      <c r="AY131" s="17" t="s">
        <v>130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7" t="s">
        <v>84</v>
      </c>
      <c r="BK131" s="154">
        <f>ROUND(I131*H131,2)</f>
        <v>0</v>
      </c>
      <c r="BL131" s="17" t="s">
        <v>137</v>
      </c>
      <c r="BM131" s="153" t="s">
        <v>138</v>
      </c>
    </row>
    <row r="132" spans="1:65" s="13" customFormat="1">
      <c r="B132" s="155"/>
      <c r="D132" s="156" t="s">
        <v>139</v>
      </c>
      <c r="E132" s="157" t="s">
        <v>1</v>
      </c>
      <c r="F132" s="158" t="s">
        <v>140</v>
      </c>
      <c r="H132" s="157" t="s">
        <v>1</v>
      </c>
      <c r="L132" s="155"/>
      <c r="M132" s="159"/>
      <c r="N132" s="160"/>
      <c r="O132" s="160"/>
      <c r="P132" s="160"/>
      <c r="Q132" s="160"/>
      <c r="R132" s="160"/>
      <c r="S132" s="160"/>
      <c r="T132" s="161"/>
      <c r="AT132" s="157" t="s">
        <v>139</v>
      </c>
      <c r="AU132" s="157" t="s">
        <v>86</v>
      </c>
      <c r="AV132" s="13" t="s">
        <v>84</v>
      </c>
      <c r="AW132" s="13" t="s">
        <v>34</v>
      </c>
      <c r="AX132" s="13" t="s">
        <v>78</v>
      </c>
      <c r="AY132" s="157" t="s">
        <v>130</v>
      </c>
    </row>
    <row r="133" spans="1:65" s="13" customFormat="1">
      <c r="B133" s="155"/>
      <c r="D133" s="156" t="s">
        <v>139</v>
      </c>
      <c r="E133" s="157" t="s">
        <v>1</v>
      </c>
      <c r="F133" s="158" t="s">
        <v>141</v>
      </c>
      <c r="H133" s="157" t="s">
        <v>1</v>
      </c>
      <c r="L133" s="155"/>
      <c r="M133" s="159"/>
      <c r="N133" s="160"/>
      <c r="O133" s="160"/>
      <c r="P133" s="160"/>
      <c r="Q133" s="160"/>
      <c r="R133" s="160"/>
      <c r="S133" s="160"/>
      <c r="T133" s="161"/>
      <c r="AT133" s="157" t="s">
        <v>139</v>
      </c>
      <c r="AU133" s="157" t="s">
        <v>86</v>
      </c>
      <c r="AV133" s="13" t="s">
        <v>84</v>
      </c>
      <c r="AW133" s="13" t="s">
        <v>34</v>
      </c>
      <c r="AX133" s="13" t="s">
        <v>78</v>
      </c>
      <c r="AY133" s="157" t="s">
        <v>130</v>
      </c>
    </row>
    <row r="134" spans="1:65" s="14" customFormat="1">
      <c r="B134" s="162"/>
      <c r="D134" s="156" t="s">
        <v>139</v>
      </c>
      <c r="E134" s="163" t="s">
        <v>1</v>
      </c>
      <c r="F134" s="164" t="s">
        <v>142</v>
      </c>
      <c r="H134" s="165">
        <v>0.86399999999999999</v>
      </c>
      <c r="L134" s="162"/>
      <c r="M134" s="166"/>
      <c r="N134" s="167"/>
      <c r="O134" s="167"/>
      <c r="P134" s="167"/>
      <c r="Q134" s="167"/>
      <c r="R134" s="167"/>
      <c r="S134" s="167"/>
      <c r="T134" s="168"/>
      <c r="AT134" s="163" t="s">
        <v>139</v>
      </c>
      <c r="AU134" s="163" t="s">
        <v>86</v>
      </c>
      <c r="AV134" s="14" t="s">
        <v>86</v>
      </c>
      <c r="AW134" s="14" t="s">
        <v>34</v>
      </c>
      <c r="AX134" s="14" t="s">
        <v>78</v>
      </c>
      <c r="AY134" s="163" t="s">
        <v>130</v>
      </c>
    </row>
    <row r="135" spans="1:65" s="14" customFormat="1">
      <c r="B135" s="162"/>
      <c r="D135" s="156" t="s">
        <v>139</v>
      </c>
      <c r="E135" s="163" t="s">
        <v>1</v>
      </c>
      <c r="F135" s="164" t="s">
        <v>143</v>
      </c>
      <c r="H135" s="165">
        <v>0.3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3" t="s">
        <v>139</v>
      </c>
      <c r="AU135" s="163" t="s">
        <v>86</v>
      </c>
      <c r="AV135" s="14" t="s">
        <v>86</v>
      </c>
      <c r="AW135" s="14" t="s">
        <v>34</v>
      </c>
      <c r="AX135" s="14" t="s">
        <v>78</v>
      </c>
      <c r="AY135" s="163" t="s">
        <v>130</v>
      </c>
    </row>
    <row r="136" spans="1:65" s="14" customFormat="1">
      <c r="B136" s="162"/>
      <c r="D136" s="156" t="s">
        <v>139</v>
      </c>
      <c r="E136" s="163" t="s">
        <v>1</v>
      </c>
      <c r="F136" s="164" t="s">
        <v>144</v>
      </c>
      <c r="H136" s="165">
        <v>0.54700000000000004</v>
      </c>
      <c r="L136" s="162"/>
      <c r="M136" s="166"/>
      <c r="N136" s="167"/>
      <c r="O136" s="167"/>
      <c r="P136" s="167"/>
      <c r="Q136" s="167"/>
      <c r="R136" s="167"/>
      <c r="S136" s="167"/>
      <c r="T136" s="168"/>
      <c r="AT136" s="163" t="s">
        <v>139</v>
      </c>
      <c r="AU136" s="163" t="s">
        <v>86</v>
      </c>
      <c r="AV136" s="14" t="s">
        <v>86</v>
      </c>
      <c r="AW136" s="14" t="s">
        <v>34</v>
      </c>
      <c r="AX136" s="14" t="s">
        <v>78</v>
      </c>
      <c r="AY136" s="163" t="s">
        <v>130</v>
      </c>
    </row>
    <row r="137" spans="1:65" s="13" customFormat="1">
      <c r="B137" s="155"/>
      <c r="D137" s="156" t="s">
        <v>139</v>
      </c>
      <c r="E137" s="157" t="s">
        <v>1</v>
      </c>
      <c r="F137" s="158" t="s">
        <v>145</v>
      </c>
      <c r="H137" s="157" t="s">
        <v>1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7" t="s">
        <v>139</v>
      </c>
      <c r="AU137" s="157" t="s">
        <v>86</v>
      </c>
      <c r="AV137" s="13" t="s">
        <v>84</v>
      </c>
      <c r="AW137" s="13" t="s">
        <v>34</v>
      </c>
      <c r="AX137" s="13" t="s">
        <v>78</v>
      </c>
      <c r="AY137" s="157" t="s">
        <v>130</v>
      </c>
    </row>
    <row r="138" spans="1:65" s="14" customFormat="1">
      <c r="B138" s="162"/>
      <c r="D138" s="156" t="s">
        <v>139</v>
      </c>
      <c r="E138" s="163" t="s">
        <v>1</v>
      </c>
      <c r="F138" s="164" t="s">
        <v>142</v>
      </c>
      <c r="H138" s="165">
        <v>0.86399999999999999</v>
      </c>
      <c r="L138" s="162"/>
      <c r="M138" s="166"/>
      <c r="N138" s="167"/>
      <c r="O138" s="167"/>
      <c r="P138" s="167"/>
      <c r="Q138" s="167"/>
      <c r="R138" s="167"/>
      <c r="S138" s="167"/>
      <c r="T138" s="168"/>
      <c r="AT138" s="163" t="s">
        <v>139</v>
      </c>
      <c r="AU138" s="163" t="s">
        <v>86</v>
      </c>
      <c r="AV138" s="14" t="s">
        <v>86</v>
      </c>
      <c r="AW138" s="14" t="s">
        <v>34</v>
      </c>
      <c r="AX138" s="14" t="s">
        <v>78</v>
      </c>
      <c r="AY138" s="163" t="s">
        <v>130</v>
      </c>
    </row>
    <row r="139" spans="1:65" s="14" customFormat="1">
      <c r="B139" s="162"/>
      <c r="D139" s="156" t="s">
        <v>139</v>
      </c>
      <c r="E139" s="163" t="s">
        <v>1</v>
      </c>
      <c r="F139" s="164" t="s">
        <v>146</v>
      </c>
      <c r="H139" s="165">
        <v>0.15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3" t="s">
        <v>139</v>
      </c>
      <c r="AU139" s="163" t="s">
        <v>86</v>
      </c>
      <c r="AV139" s="14" t="s">
        <v>86</v>
      </c>
      <c r="AW139" s="14" t="s">
        <v>34</v>
      </c>
      <c r="AX139" s="14" t="s">
        <v>78</v>
      </c>
      <c r="AY139" s="163" t="s">
        <v>130</v>
      </c>
    </row>
    <row r="140" spans="1:65" s="14" customFormat="1">
      <c r="B140" s="162"/>
      <c r="D140" s="156" t="s">
        <v>139</v>
      </c>
      <c r="E140" s="163" t="s">
        <v>1</v>
      </c>
      <c r="F140" s="164" t="s">
        <v>144</v>
      </c>
      <c r="H140" s="165">
        <v>0.54700000000000004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3" t="s">
        <v>139</v>
      </c>
      <c r="AU140" s="163" t="s">
        <v>86</v>
      </c>
      <c r="AV140" s="14" t="s">
        <v>86</v>
      </c>
      <c r="AW140" s="14" t="s">
        <v>34</v>
      </c>
      <c r="AX140" s="14" t="s">
        <v>78</v>
      </c>
      <c r="AY140" s="163" t="s">
        <v>130</v>
      </c>
    </row>
    <row r="141" spans="1:65" s="13" customFormat="1">
      <c r="B141" s="155"/>
      <c r="D141" s="156" t="s">
        <v>139</v>
      </c>
      <c r="E141" s="157" t="s">
        <v>1</v>
      </c>
      <c r="F141" s="158" t="s">
        <v>147</v>
      </c>
      <c r="H141" s="157" t="s">
        <v>1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7" t="s">
        <v>139</v>
      </c>
      <c r="AU141" s="157" t="s">
        <v>86</v>
      </c>
      <c r="AV141" s="13" t="s">
        <v>84</v>
      </c>
      <c r="AW141" s="13" t="s">
        <v>34</v>
      </c>
      <c r="AX141" s="13" t="s">
        <v>78</v>
      </c>
      <c r="AY141" s="157" t="s">
        <v>130</v>
      </c>
    </row>
    <row r="142" spans="1:65" s="14" customFormat="1">
      <c r="B142" s="162"/>
      <c r="D142" s="156" t="s">
        <v>139</v>
      </c>
      <c r="E142" s="163" t="s">
        <v>1</v>
      </c>
      <c r="F142" s="164" t="s">
        <v>142</v>
      </c>
      <c r="H142" s="165">
        <v>0.86399999999999999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139</v>
      </c>
      <c r="AU142" s="163" t="s">
        <v>86</v>
      </c>
      <c r="AV142" s="14" t="s">
        <v>86</v>
      </c>
      <c r="AW142" s="14" t="s">
        <v>34</v>
      </c>
      <c r="AX142" s="14" t="s">
        <v>78</v>
      </c>
      <c r="AY142" s="163" t="s">
        <v>130</v>
      </c>
    </row>
    <row r="143" spans="1:65" s="14" customFormat="1">
      <c r="B143" s="162"/>
      <c r="D143" s="156" t="s">
        <v>139</v>
      </c>
      <c r="E143" s="163" t="s">
        <v>1</v>
      </c>
      <c r="F143" s="164" t="s">
        <v>146</v>
      </c>
      <c r="H143" s="165">
        <v>0.15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3" t="s">
        <v>139</v>
      </c>
      <c r="AU143" s="163" t="s">
        <v>86</v>
      </c>
      <c r="AV143" s="14" t="s">
        <v>86</v>
      </c>
      <c r="AW143" s="14" t="s">
        <v>34</v>
      </c>
      <c r="AX143" s="14" t="s">
        <v>78</v>
      </c>
      <c r="AY143" s="163" t="s">
        <v>130</v>
      </c>
    </row>
    <row r="144" spans="1:65" s="14" customFormat="1">
      <c r="B144" s="162"/>
      <c r="D144" s="156" t="s">
        <v>139</v>
      </c>
      <c r="E144" s="163" t="s">
        <v>1</v>
      </c>
      <c r="F144" s="164" t="s">
        <v>144</v>
      </c>
      <c r="H144" s="165">
        <v>0.54700000000000004</v>
      </c>
      <c r="L144" s="162"/>
      <c r="M144" s="166"/>
      <c r="N144" s="167"/>
      <c r="O144" s="167"/>
      <c r="P144" s="167"/>
      <c r="Q144" s="167"/>
      <c r="R144" s="167"/>
      <c r="S144" s="167"/>
      <c r="T144" s="168"/>
      <c r="AT144" s="163" t="s">
        <v>139</v>
      </c>
      <c r="AU144" s="163" t="s">
        <v>86</v>
      </c>
      <c r="AV144" s="14" t="s">
        <v>86</v>
      </c>
      <c r="AW144" s="14" t="s">
        <v>34</v>
      </c>
      <c r="AX144" s="14" t="s">
        <v>78</v>
      </c>
      <c r="AY144" s="163" t="s">
        <v>130</v>
      </c>
    </row>
    <row r="145" spans="1:65" s="15" customFormat="1">
      <c r="B145" s="169"/>
      <c r="D145" s="156" t="s">
        <v>139</v>
      </c>
      <c r="E145" s="170" t="s">
        <v>1</v>
      </c>
      <c r="F145" s="171" t="s">
        <v>148</v>
      </c>
      <c r="H145" s="172">
        <v>4.8330000000000002</v>
      </c>
      <c r="L145" s="169"/>
      <c r="M145" s="173"/>
      <c r="N145" s="174"/>
      <c r="O145" s="174"/>
      <c r="P145" s="174"/>
      <c r="Q145" s="174"/>
      <c r="R145" s="174"/>
      <c r="S145" s="174"/>
      <c r="T145" s="175"/>
      <c r="AT145" s="170" t="s">
        <v>139</v>
      </c>
      <c r="AU145" s="170" t="s">
        <v>86</v>
      </c>
      <c r="AV145" s="15" t="s">
        <v>137</v>
      </c>
      <c r="AW145" s="15" t="s">
        <v>34</v>
      </c>
      <c r="AX145" s="15" t="s">
        <v>84</v>
      </c>
      <c r="AY145" s="170" t="s">
        <v>130</v>
      </c>
    </row>
    <row r="146" spans="1:65" s="2" customFormat="1" ht="16.5" customHeight="1">
      <c r="A146" s="30"/>
      <c r="B146" s="142"/>
      <c r="C146" s="143" t="s">
        <v>86</v>
      </c>
      <c r="D146" s="143" t="s">
        <v>132</v>
      </c>
      <c r="E146" s="144" t="s">
        <v>149</v>
      </c>
      <c r="F146" s="145" t="s">
        <v>150</v>
      </c>
      <c r="G146" s="146" t="s">
        <v>135</v>
      </c>
      <c r="H146" s="147">
        <v>6.4459999999999997</v>
      </c>
      <c r="I146" s="148"/>
      <c r="J146" s="148">
        <f>ROUND(I146*H146,2)</f>
        <v>0</v>
      </c>
      <c r="K146" s="145" t="s">
        <v>136</v>
      </c>
      <c r="L146" s="31"/>
      <c r="M146" s="149" t="s">
        <v>1</v>
      </c>
      <c r="N146" s="150" t="s">
        <v>43</v>
      </c>
      <c r="O146" s="151">
        <v>7.0000000000000007E-2</v>
      </c>
      <c r="P146" s="151">
        <f>O146*H146</f>
        <v>0.45122000000000001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137</v>
      </c>
      <c r="AT146" s="153" t="s">
        <v>132</v>
      </c>
      <c r="AU146" s="153" t="s">
        <v>86</v>
      </c>
      <c r="AY146" s="17" t="s">
        <v>130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7" t="s">
        <v>84</v>
      </c>
      <c r="BK146" s="154">
        <f>ROUND(I146*H146,2)</f>
        <v>0</v>
      </c>
      <c r="BL146" s="17" t="s">
        <v>137</v>
      </c>
      <c r="BM146" s="153" t="s">
        <v>151</v>
      </c>
    </row>
    <row r="147" spans="1:65" s="2" customFormat="1" ht="19.5">
      <c r="A147" s="30"/>
      <c r="B147" s="31"/>
      <c r="C147" s="30"/>
      <c r="D147" s="156" t="s">
        <v>152</v>
      </c>
      <c r="E147" s="30"/>
      <c r="F147" s="176" t="s">
        <v>153</v>
      </c>
      <c r="G147" s="30"/>
      <c r="H147" s="30"/>
      <c r="I147" s="30"/>
      <c r="J147" s="30"/>
      <c r="K147" s="30"/>
      <c r="L147" s="31"/>
      <c r="M147" s="177"/>
      <c r="N147" s="178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7" t="s">
        <v>152</v>
      </c>
      <c r="AU147" s="17" t="s">
        <v>86</v>
      </c>
    </row>
    <row r="148" spans="1:65" s="14" customFormat="1">
      <c r="B148" s="162"/>
      <c r="D148" s="156" t="s">
        <v>139</v>
      </c>
      <c r="F148" s="164" t="s">
        <v>154</v>
      </c>
      <c r="H148" s="165">
        <v>6.4459999999999997</v>
      </c>
      <c r="L148" s="162"/>
      <c r="M148" s="166"/>
      <c r="N148" s="167"/>
      <c r="O148" s="167"/>
      <c r="P148" s="167"/>
      <c r="Q148" s="167"/>
      <c r="R148" s="167"/>
      <c r="S148" s="167"/>
      <c r="T148" s="168"/>
      <c r="AT148" s="163" t="s">
        <v>139</v>
      </c>
      <c r="AU148" s="163" t="s">
        <v>86</v>
      </c>
      <c r="AV148" s="14" t="s">
        <v>86</v>
      </c>
      <c r="AW148" s="14" t="s">
        <v>3</v>
      </c>
      <c r="AX148" s="14" t="s">
        <v>84</v>
      </c>
      <c r="AY148" s="163" t="s">
        <v>130</v>
      </c>
    </row>
    <row r="149" spans="1:65" s="2" customFormat="1" ht="16.5" customHeight="1">
      <c r="A149" s="30"/>
      <c r="B149" s="142"/>
      <c r="C149" s="143" t="s">
        <v>155</v>
      </c>
      <c r="D149" s="143" t="s">
        <v>132</v>
      </c>
      <c r="E149" s="144" t="s">
        <v>156</v>
      </c>
      <c r="F149" s="145" t="s">
        <v>157</v>
      </c>
      <c r="G149" s="146" t="s">
        <v>135</v>
      </c>
      <c r="H149" s="147">
        <v>1.61</v>
      </c>
      <c r="I149" s="148"/>
      <c r="J149" s="148">
        <f>ROUND(I149*H149,2)</f>
        <v>0</v>
      </c>
      <c r="K149" s="145" t="s">
        <v>136</v>
      </c>
      <c r="L149" s="31"/>
      <c r="M149" s="149" t="s">
        <v>1</v>
      </c>
      <c r="N149" s="150" t="s">
        <v>43</v>
      </c>
      <c r="O149" s="151">
        <v>8.6999999999999994E-2</v>
      </c>
      <c r="P149" s="151">
        <f>O149*H149</f>
        <v>0.14007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3" t="s">
        <v>137</v>
      </c>
      <c r="AT149" s="153" t="s">
        <v>132</v>
      </c>
      <c r="AU149" s="153" t="s">
        <v>86</v>
      </c>
      <c r="AY149" s="17" t="s">
        <v>130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84</v>
      </c>
      <c r="BK149" s="154">
        <f>ROUND(I149*H149,2)</f>
        <v>0</v>
      </c>
      <c r="BL149" s="17" t="s">
        <v>137</v>
      </c>
      <c r="BM149" s="153" t="s">
        <v>158</v>
      </c>
    </row>
    <row r="150" spans="1:65" s="13" customFormat="1">
      <c r="B150" s="155"/>
      <c r="D150" s="156" t="s">
        <v>139</v>
      </c>
      <c r="E150" s="157" t="s">
        <v>1</v>
      </c>
      <c r="F150" s="158" t="s">
        <v>140</v>
      </c>
      <c r="H150" s="157" t="s">
        <v>1</v>
      </c>
      <c r="L150" s="155"/>
      <c r="M150" s="159"/>
      <c r="N150" s="160"/>
      <c r="O150" s="160"/>
      <c r="P150" s="160"/>
      <c r="Q150" s="160"/>
      <c r="R150" s="160"/>
      <c r="S150" s="160"/>
      <c r="T150" s="161"/>
      <c r="AT150" s="157" t="s">
        <v>139</v>
      </c>
      <c r="AU150" s="157" t="s">
        <v>86</v>
      </c>
      <c r="AV150" s="13" t="s">
        <v>84</v>
      </c>
      <c r="AW150" s="13" t="s">
        <v>34</v>
      </c>
      <c r="AX150" s="13" t="s">
        <v>78</v>
      </c>
      <c r="AY150" s="157" t="s">
        <v>130</v>
      </c>
    </row>
    <row r="151" spans="1:65" s="13" customFormat="1">
      <c r="B151" s="155"/>
      <c r="D151" s="156" t="s">
        <v>139</v>
      </c>
      <c r="E151" s="157" t="s">
        <v>1</v>
      </c>
      <c r="F151" s="158" t="s">
        <v>141</v>
      </c>
      <c r="H151" s="157" t="s">
        <v>1</v>
      </c>
      <c r="L151" s="155"/>
      <c r="M151" s="159"/>
      <c r="N151" s="160"/>
      <c r="O151" s="160"/>
      <c r="P151" s="160"/>
      <c r="Q151" s="160"/>
      <c r="R151" s="160"/>
      <c r="S151" s="160"/>
      <c r="T151" s="161"/>
      <c r="AT151" s="157" t="s">
        <v>139</v>
      </c>
      <c r="AU151" s="157" t="s">
        <v>86</v>
      </c>
      <c r="AV151" s="13" t="s">
        <v>84</v>
      </c>
      <c r="AW151" s="13" t="s">
        <v>34</v>
      </c>
      <c r="AX151" s="13" t="s">
        <v>78</v>
      </c>
      <c r="AY151" s="157" t="s">
        <v>130</v>
      </c>
    </row>
    <row r="152" spans="1:65" s="14" customFormat="1">
      <c r="B152" s="162"/>
      <c r="D152" s="156" t="s">
        <v>139</v>
      </c>
      <c r="E152" s="163" t="s">
        <v>1</v>
      </c>
      <c r="F152" s="164" t="s">
        <v>159</v>
      </c>
      <c r="H152" s="165">
        <v>0.28799999999999998</v>
      </c>
      <c r="L152" s="162"/>
      <c r="M152" s="166"/>
      <c r="N152" s="167"/>
      <c r="O152" s="167"/>
      <c r="P152" s="167"/>
      <c r="Q152" s="167"/>
      <c r="R152" s="167"/>
      <c r="S152" s="167"/>
      <c r="T152" s="168"/>
      <c r="AT152" s="163" t="s">
        <v>139</v>
      </c>
      <c r="AU152" s="163" t="s">
        <v>86</v>
      </c>
      <c r="AV152" s="14" t="s">
        <v>86</v>
      </c>
      <c r="AW152" s="14" t="s">
        <v>34</v>
      </c>
      <c r="AX152" s="14" t="s">
        <v>78</v>
      </c>
      <c r="AY152" s="163" t="s">
        <v>130</v>
      </c>
    </row>
    <row r="153" spans="1:65" s="14" customFormat="1">
      <c r="B153" s="162"/>
      <c r="D153" s="156" t="s">
        <v>139</v>
      </c>
      <c r="E153" s="163" t="s">
        <v>1</v>
      </c>
      <c r="F153" s="164" t="s">
        <v>160</v>
      </c>
      <c r="H153" s="165">
        <v>0.1</v>
      </c>
      <c r="L153" s="162"/>
      <c r="M153" s="166"/>
      <c r="N153" s="167"/>
      <c r="O153" s="167"/>
      <c r="P153" s="167"/>
      <c r="Q153" s="167"/>
      <c r="R153" s="167"/>
      <c r="S153" s="167"/>
      <c r="T153" s="168"/>
      <c r="AT153" s="163" t="s">
        <v>139</v>
      </c>
      <c r="AU153" s="163" t="s">
        <v>86</v>
      </c>
      <c r="AV153" s="14" t="s">
        <v>86</v>
      </c>
      <c r="AW153" s="14" t="s">
        <v>34</v>
      </c>
      <c r="AX153" s="14" t="s">
        <v>78</v>
      </c>
      <c r="AY153" s="163" t="s">
        <v>130</v>
      </c>
    </row>
    <row r="154" spans="1:65" s="14" customFormat="1">
      <c r="B154" s="162"/>
      <c r="D154" s="156" t="s">
        <v>139</v>
      </c>
      <c r="E154" s="163" t="s">
        <v>1</v>
      </c>
      <c r="F154" s="164" t="s">
        <v>161</v>
      </c>
      <c r="H154" s="165">
        <v>0.182</v>
      </c>
      <c r="L154" s="162"/>
      <c r="M154" s="166"/>
      <c r="N154" s="167"/>
      <c r="O154" s="167"/>
      <c r="P154" s="167"/>
      <c r="Q154" s="167"/>
      <c r="R154" s="167"/>
      <c r="S154" s="167"/>
      <c r="T154" s="168"/>
      <c r="AT154" s="163" t="s">
        <v>139</v>
      </c>
      <c r="AU154" s="163" t="s">
        <v>86</v>
      </c>
      <c r="AV154" s="14" t="s">
        <v>86</v>
      </c>
      <c r="AW154" s="14" t="s">
        <v>34</v>
      </c>
      <c r="AX154" s="14" t="s">
        <v>78</v>
      </c>
      <c r="AY154" s="163" t="s">
        <v>130</v>
      </c>
    </row>
    <row r="155" spans="1:65" s="13" customFormat="1">
      <c r="B155" s="155"/>
      <c r="D155" s="156" t="s">
        <v>139</v>
      </c>
      <c r="E155" s="157" t="s">
        <v>1</v>
      </c>
      <c r="F155" s="158" t="s">
        <v>145</v>
      </c>
      <c r="H155" s="157" t="s">
        <v>1</v>
      </c>
      <c r="L155" s="155"/>
      <c r="M155" s="159"/>
      <c r="N155" s="160"/>
      <c r="O155" s="160"/>
      <c r="P155" s="160"/>
      <c r="Q155" s="160"/>
      <c r="R155" s="160"/>
      <c r="S155" s="160"/>
      <c r="T155" s="161"/>
      <c r="AT155" s="157" t="s">
        <v>139</v>
      </c>
      <c r="AU155" s="157" t="s">
        <v>86</v>
      </c>
      <c r="AV155" s="13" t="s">
        <v>84</v>
      </c>
      <c r="AW155" s="13" t="s">
        <v>34</v>
      </c>
      <c r="AX155" s="13" t="s">
        <v>78</v>
      </c>
      <c r="AY155" s="157" t="s">
        <v>130</v>
      </c>
    </row>
    <row r="156" spans="1:65" s="14" customFormat="1">
      <c r="B156" s="162"/>
      <c r="D156" s="156" t="s">
        <v>139</v>
      </c>
      <c r="E156" s="163" t="s">
        <v>1</v>
      </c>
      <c r="F156" s="164" t="s">
        <v>159</v>
      </c>
      <c r="H156" s="165">
        <v>0.28799999999999998</v>
      </c>
      <c r="L156" s="162"/>
      <c r="M156" s="166"/>
      <c r="N156" s="167"/>
      <c r="O156" s="167"/>
      <c r="P156" s="167"/>
      <c r="Q156" s="167"/>
      <c r="R156" s="167"/>
      <c r="S156" s="167"/>
      <c r="T156" s="168"/>
      <c r="AT156" s="163" t="s">
        <v>139</v>
      </c>
      <c r="AU156" s="163" t="s">
        <v>86</v>
      </c>
      <c r="AV156" s="14" t="s">
        <v>86</v>
      </c>
      <c r="AW156" s="14" t="s">
        <v>34</v>
      </c>
      <c r="AX156" s="14" t="s">
        <v>78</v>
      </c>
      <c r="AY156" s="163" t="s">
        <v>130</v>
      </c>
    </row>
    <row r="157" spans="1:65" s="14" customFormat="1">
      <c r="B157" s="162"/>
      <c r="D157" s="156" t="s">
        <v>139</v>
      </c>
      <c r="E157" s="163" t="s">
        <v>1</v>
      </c>
      <c r="F157" s="164" t="s">
        <v>162</v>
      </c>
      <c r="H157" s="165">
        <v>0.05</v>
      </c>
      <c r="L157" s="162"/>
      <c r="M157" s="166"/>
      <c r="N157" s="167"/>
      <c r="O157" s="167"/>
      <c r="P157" s="167"/>
      <c r="Q157" s="167"/>
      <c r="R157" s="167"/>
      <c r="S157" s="167"/>
      <c r="T157" s="168"/>
      <c r="AT157" s="163" t="s">
        <v>139</v>
      </c>
      <c r="AU157" s="163" t="s">
        <v>86</v>
      </c>
      <c r="AV157" s="14" t="s">
        <v>86</v>
      </c>
      <c r="AW157" s="14" t="s">
        <v>34</v>
      </c>
      <c r="AX157" s="14" t="s">
        <v>78</v>
      </c>
      <c r="AY157" s="163" t="s">
        <v>130</v>
      </c>
    </row>
    <row r="158" spans="1:65" s="14" customFormat="1">
      <c r="B158" s="162"/>
      <c r="D158" s="156" t="s">
        <v>139</v>
      </c>
      <c r="E158" s="163" t="s">
        <v>1</v>
      </c>
      <c r="F158" s="164" t="s">
        <v>161</v>
      </c>
      <c r="H158" s="165">
        <v>0.182</v>
      </c>
      <c r="L158" s="162"/>
      <c r="M158" s="166"/>
      <c r="N158" s="167"/>
      <c r="O158" s="167"/>
      <c r="P158" s="167"/>
      <c r="Q158" s="167"/>
      <c r="R158" s="167"/>
      <c r="S158" s="167"/>
      <c r="T158" s="168"/>
      <c r="AT158" s="163" t="s">
        <v>139</v>
      </c>
      <c r="AU158" s="163" t="s">
        <v>86</v>
      </c>
      <c r="AV158" s="14" t="s">
        <v>86</v>
      </c>
      <c r="AW158" s="14" t="s">
        <v>34</v>
      </c>
      <c r="AX158" s="14" t="s">
        <v>78</v>
      </c>
      <c r="AY158" s="163" t="s">
        <v>130</v>
      </c>
    </row>
    <row r="159" spans="1:65" s="13" customFormat="1">
      <c r="B159" s="155"/>
      <c r="D159" s="156" t="s">
        <v>139</v>
      </c>
      <c r="E159" s="157" t="s">
        <v>1</v>
      </c>
      <c r="F159" s="158" t="s">
        <v>147</v>
      </c>
      <c r="H159" s="157" t="s">
        <v>1</v>
      </c>
      <c r="L159" s="155"/>
      <c r="M159" s="159"/>
      <c r="N159" s="160"/>
      <c r="O159" s="160"/>
      <c r="P159" s="160"/>
      <c r="Q159" s="160"/>
      <c r="R159" s="160"/>
      <c r="S159" s="160"/>
      <c r="T159" s="161"/>
      <c r="AT159" s="157" t="s">
        <v>139</v>
      </c>
      <c r="AU159" s="157" t="s">
        <v>86</v>
      </c>
      <c r="AV159" s="13" t="s">
        <v>84</v>
      </c>
      <c r="AW159" s="13" t="s">
        <v>34</v>
      </c>
      <c r="AX159" s="13" t="s">
        <v>78</v>
      </c>
      <c r="AY159" s="157" t="s">
        <v>130</v>
      </c>
    </row>
    <row r="160" spans="1:65" s="14" customFormat="1">
      <c r="B160" s="162"/>
      <c r="D160" s="156" t="s">
        <v>139</v>
      </c>
      <c r="E160" s="163" t="s">
        <v>1</v>
      </c>
      <c r="F160" s="164" t="s">
        <v>159</v>
      </c>
      <c r="H160" s="165">
        <v>0.28799999999999998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3" t="s">
        <v>139</v>
      </c>
      <c r="AU160" s="163" t="s">
        <v>86</v>
      </c>
      <c r="AV160" s="14" t="s">
        <v>86</v>
      </c>
      <c r="AW160" s="14" t="s">
        <v>34</v>
      </c>
      <c r="AX160" s="14" t="s">
        <v>78</v>
      </c>
      <c r="AY160" s="163" t="s">
        <v>130</v>
      </c>
    </row>
    <row r="161" spans="1:65" s="14" customFormat="1">
      <c r="B161" s="162"/>
      <c r="D161" s="156" t="s">
        <v>139</v>
      </c>
      <c r="E161" s="163" t="s">
        <v>1</v>
      </c>
      <c r="F161" s="164" t="s">
        <v>162</v>
      </c>
      <c r="H161" s="165">
        <v>0.05</v>
      </c>
      <c r="L161" s="162"/>
      <c r="M161" s="166"/>
      <c r="N161" s="167"/>
      <c r="O161" s="167"/>
      <c r="P161" s="167"/>
      <c r="Q161" s="167"/>
      <c r="R161" s="167"/>
      <c r="S161" s="167"/>
      <c r="T161" s="168"/>
      <c r="AT161" s="163" t="s">
        <v>139</v>
      </c>
      <c r="AU161" s="163" t="s">
        <v>86</v>
      </c>
      <c r="AV161" s="14" t="s">
        <v>86</v>
      </c>
      <c r="AW161" s="14" t="s">
        <v>34</v>
      </c>
      <c r="AX161" s="14" t="s">
        <v>78</v>
      </c>
      <c r="AY161" s="163" t="s">
        <v>130</v>
      </c>
    </row>
    <row r="162" spans="1:65" s="14" customFormat="1">
      <c r="B162" s="162"/>
      <c r="D162" s="156" t="s">
        <v>139</v>
      </c>
      <c r="E162" s="163" t="s">
        <v>1</v>
      </c>
      <c r="F162" s="164" t="s">
        <v>161</v>
      </c>
      <c r="H162" s="165">
        <v>0.182</v>
      </c>
      <c r="L162" s="162"/>
      <c r="M162" s="166"/>
      <c r="N162" s="167"/>
      <c r="O162" s="167"/>
      <c r="P162" s="167"/>
      <c r="Q162" s="167"/>
      <c r="R162" s="167"/>
      <c r="S162" s="167"/>
      <c r="T162" s="168"/>
      <c r="AT162" s="163" t="s">
        <v>139</v>
      </c>
      <c r="AU162" s="163" t="s">
        <v>86</v>
      </c>
      <c r="AV162" s="14" t="s">
        <v>86</v>
      </c>
      <c r="AW162" s="14" t="s">
        <v>34</v>
      </c>
      <c r="AX162" s="14" t="s">
        <v>78</v>
      </c>
      <c r="AY162" s="163" t="s">
        <v>130</v>
      </c>
    </row>
    <row r="163" spans="1:65" s="15" customFormat="1">
      <c r="B163" s="169"/>
      <c r="D163" s="156" t="s">
        <v>139</v>
      </c>
      <c r="E163" s="170" t="s">
        <v>1</v>
      </c>
      <c r="F163" s="171" t="s">
        <v>148</v>
      </c>
      <c r="H163" s="172">
        <v>1.61</v>
      </c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139</v>
      </c>
      <c r="AU163" s="170" t="s">
        <v>86</v>
      </c>
      <c r="AV163" s="15" t="s">
        <v>137</v>
      </c>
      <c r="AW163" s="15" t="s">
        <v>34</v>
      </c>
      <c r="AX163" s="15" t="s">
        <v>84</v>
      </c>
      <c r="AY163" s="170" t="s">
        <v>130</v>
      </c>
    </row>
    <row r="164" spans="1:65" s="2" customFormat="1" ht="21.75" customHeight="1">
      <c r="A164" s="30"/>
      <c r="B164" s="142"/>
      <c r="C164" s="143" t="s">
        <v>137</v>
      </c>
      <c r="D164" s="143" t="s">
        <v>132</v>
      </c>
      <c r="E164" s="144" t="s">
        <v>163</v>
      </c>
      <c r="F164" s="145" t="s">
        <v>164</v>
      </c>
      <c r="G164" s="146" t="s">
        <v>135</v>
      </c>
      <c r="H164" s="147">
        <v>16.100000000000001</v>
      </c>
      <c r="I164" s="148"/>
      <c r="J164" s="148">
        <f>ROUND(I164*H164,2)</f>
        <v>0</v>
      </c>
      <c r="K164" s="145" t="s">
        <v>136</v>
      </c>
      <c r="L164" s="31"/>
      <c r="M164" s="149" t="s">
        <v>1</v>
      </c>
      <c r="N164" s="150" t="s">
        <v>43</v>
      </c>
      <c r="O164" s="151">
        <v>5.0000000000000001E-3</v>
      </c>
      <c r="P164" s="151">
        <f>O164*H164</f>
        <v>8.0500000000000002E-2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3" t="s">
        <v>137</v>
      </c>
      <c r="AT164" s="153" t="s">
        <v>132</v>
      </c>
      <c r="AU164" s="153" t="s">
        <v>86</v>
      </c>
      <c r="AY164" s="17" t="s">
        <v>130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7" t="s">
        <v>84</v>
      </c>
      <c r="BK164" s="154">
        <f>ROUND(I164*H164,2)</f>
        <v>0</v>
      </c>
      <c r="BL164" s="17" t="s">
        <v>137</v>
      </c>
      <c r="BM164" s="153" t="s">
        <v>165</v>
      </c>
    </row>
    <row r="165" spans="1:65" s="14" customFormat="1">
      <c r="B165" s="162"/>
      <c r="D165" s="156" t="s">
        <v>139</v>
      </c>
      <c r="F165" s="164" t="s">
        <v>166</v>
      </c>
      <c r="H165" s="165">
        <v>16.100000000000001</v>
      </c>
      <c r="L165" s="162"/>
      <c r="M165" s="166"/>
      <c r="N165" s="167"/>
      <c r="O165" s="167"/>
      <c r="P165" s="167"/>
      <c r="Q165" s="167"/>
      <c r="R165" s="167"/>
      <c r="S165" s="167"/>
      <c r="T165" s="168"/>
      <c r="AT165" s="163" t="s">
        <v>139</v>
      </c>
      <c r="AU165" s="163" t="s">
        <v>86</v>
      </c>
      <c r="AV165" s="14" t="s">
        <v>86</v>
      </c>
      <c r="AW165" s="14" t="s">
        <v>3</v>
      </c>
      <c r="AX165" s="14" t="s">
        <v>84</v>
      </c>
      <c r="AY165" s="163" t="s">
        <v>130</v>
      </c>
    </row>
    <row r="166" spans="1:65" s="2" customFormat="1" ht="16.5" customHeight="1">
      <c r="A166" s="30"/>
      <c r="B166" s="142"/>
      <c r="C166" s="143" t="s">
        <v>167</v>
      </c>
      <c r="D166" s="143" t="s">
        <v>132</v>
      </c>
      <c r="E166" s="144" t="s">
        <v>168</v>
      </c>
      <c r="F166" s="145" t="s">
        <v>169</v>
      </c>
      <c r="G166" s="146" t="s">
        <v>170</v>
      </c>
      <c r="H166" s="147">
        <v>2.8980000000000001</v>
      </c>
      <c r="I166" s="148"/>
      <c r="J166" s="148">
        <f>ROUND(I166*H166,2)</f>
        <v>0</v>
      </c>
      <c r="K166" s="145" t="s">
        <v>136</v>
      </c>
      <c r="L166" s="31"/>
      <c r="M166" s="149" t="s">
        <v>1</v>
      </c>
      <c r="N166" s="150" t="s">
        <v>43</v>
      </c>
      <c r="O166" s="151">
        <v>0</v>
      </c>
      <c r="P166" s="151">
        <f>O166*H166</f>
        <v>0</v>
      </c>
      <c r="Q166" s="151">
        <v>0</v>
      </c>
      <c r="R166" s="151">
        <f>Q166*H166</f>
        <v>0</v>
      </c>
      <c r="S166" s="151">
        <v>0</v>
      </c>
      <c r="T166" s="15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3" t="s">
        <v>137</v>
      </c>
      <c r="AT166" s="153" t="s">
        <v>132</v>
      </c>
      <c r="AU166" s="153" t="s">
        <v>86</v>
      </c>
      <c r="AY166" s="17" t="s">
        <v>130</v>
      </c>
      <c r="BE166" s="154">
        <f>IF(N166="základní",J166,0)</f>
        <v>0</v>
      </c>
      <c r="BF166" s="154">
        <f>IF(N166="snížená",J166,0)</f>
        <v>0</v>
      </c>
      <c r="BG166" s="154">
        <f>IF(N166="zákl. přenesená",J166,0)</f>
        <v>0</v>
      </c>
      <c r="BH166" s="154">
        <f>IF(N166="sníž. přenesená",J166,0)</f>
        <v>0</v>
      </c>
      <c r="BI166" s="154">
        <f>IF(N166="nulová",J166,0)</f>
        <v>0</v>
      </c>
      <c r="BJ166" s="17" t="s">
        <v>84</v>
      </c>
      <c r="BK166" s="154">
        <f>ROUND(I166*H166,2)</f>
        <v>0</v>
      </c>
      <c r="BL166" s="17" t="s">
        <v>137</v>
      </c>
      <c r="BM166" s="153" t="s">
        <v>171</v>
      </c>
    </row>
    <row r="167" spans="1:65" s="14" customFormat="1">
      <c r="B167" s="162"/>
      <c r="D167" s="156" t="s">
        <v>139</v>
      </c>
      <c r="F167" s="164" t="s">
        <v>172</v>
      </c>
      <c r="H167" s="165">
        <v>2.8980000000000001</v>
      </c>
      <c r="L167" s="162"/>
      <c r="M167" s="166"/>
      <c r="N167" s="167"/>
      <c r="O167" s="167"/>
      <c r="P167" s="167"/>
      <c r="Q167" s="167"/>
      <c r="R167" s="167"/>
      <c r="S167" s="167"/>
      <c r="T167" s="168"/>
      <c r="AT167" s="163" t="s">
        <v>139</v>
      </c>
      <c r="AU167" s="163" t="s">
        <v>86</v>
      </c>
      <c r="AV167" s="14" t="s">
        <v>86</v>
      </c>
      <c r="AW167" s="14" t="s">
        <v>3</v>
      </c>
      <c r="AX167" s="14" t="s">
        <v>84</v>
      </c>
      <c r="AY167" s="163" t="s">
        <v>130</v>
      </c>
    </row>
    <row r="168" spans="1:65" s="2" customFormat="1" ht="16.5" customHeight="1">
      <c r="A168" s="30"/>
      <c r="B168" s="142"/>
      <c r="C168" s="143" t="s">
        <v>173</v>
      </c>
      <c r="D168" s="143" t="s">
        <v>132</v>
      </c>
      <c r="E168" s="144" t="s">
        <v>174</v>
      </c>
      <c r="F168" s="145" t="s">
        <v>175</v>
      </c>
      <c r="G168" s="146" t="s">
        <v>135</v>
      </c>
      <c r="H168" s="147">
        <v>1.61</v>
      </c>
      <c r="I168" s="148"/>
      <c r="J168" s="148">
        <f>ROUND(I168*H168,2)</f>
        <v>0</v>
      </c>
      <c r="K168" s="145" t="s">
        <v>136</v>
      </c>
      <c r="L168" s="31"/>
      <c r="M168" s="149" t="s">
        <v>1</v>
      </c>
      <c r="N168" s="150" t="s">
        <v>43</v>
      </c>
      <c r="O168" s="151">
        <v>8.9999999999999993E-3</v>
      </c>
      <c r="P168" s="151">
        <f>O168*H168</f>
        <v>1.4489999999999999E-2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3" t="s">
        <v>137</v>
      </c>
      <c r="AT168" s="153" t="s">
        <v>132</v>
      </c>
      <c r="AU168" s="153" t="s">
        <v>86</v>
      </c>
      <c r="AY168" s="17" t="s">
        <v>130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7" t="s">
        <v>84</v>
      </c>
      <c r="BK168" s="154">
        <f>ROUND(I168*H168,2)</f>
        <v>0</v>
      </c>
      <c r="BL168" s="17" t="s">
        <v>137</v>
      </c>
      <c r="BM168" s="153" t="s">
        <v>176</v>
      </c>
    </row>
    <row r="169" spans="1:65" s="2" customFormat="1" ht="16.5" customHeight="1">
      <c r="A169" s="30"/>
      <c r="B169" s="142"/>
      <c r="C169" s="143" t="s">
        <v>177</v>
      </c>
      <c r="D169" s="143" t="s">
        <v>132</v>
      </c>
      <c r="E169" s="144" t="s">
        <v>178</v>
      </c>
      <c r="F169" s="145" t="s">
        <v>179</v>
      </c>
      <c r="G169" s="146" t="s">
        <v>135</v>
      </c>
      <c r="H169" s="147">
        <v>3.2229999999999999</v>
      </c>
      <c r="I169" s="148"/>
      <c r="J169" s="148">
        <f>ROUND(I169*H169,2)</f>
        <v>0</v>
      </c>
      <c r="K169" s="145" t="s">
        <v>136</v>
      </c>
      <c r="L169" s="31"/>
      <c r="M169" s="149" t="s">
        <v>1</v>
      </c>
      <c r="N169" s="150" t="s">
        <v>43</v>
      </c>
      <c r="O169" s="151">
        <v>0.32800000000000001</v>
      </c>
      <c r="P169" s="151">
        <f>O169*H169</f>
        <v>1.0571440000000001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3" t="s">
        <v>137</v>
      </c>
      <c r="AT169" s="153" t="s">
        <v>132</v>
      </c>
      <c r="AU169" s="153" t="s">
        <v>86</v>
      </c>
      <c r="AY169" s="17" t="s">
        <v>130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7" t="s">
        <v>84</v>
      </c>
      <c r="BK169" s="154">
        <f>ROUND(I169*H169,2)</f>
        <v>0</v>
      </c>
      <c r="BL169" s="17" t="s">
        <v>137</v>
      </c>
      <c r="BM169" s="153" t="s">
        <v>180</v>
      </c>
    </row>
    <row r="170" spans="1:65" s="14" customFormat="1">
      <c r="B170" s="162"/>
      <c r="D170" s="156" t="s">
        <v>139</v>
      </c>
      <c r="E170" s="163" t="s">
        <v>1</v>
      </c>
      <c r="F170" s="164" t="s">
        <v>181</v>
      </c>
      <c r="H170" s="165">
        <v>3.2229999999999999</v>
      </c>
      <c r="L170" s="162"/>
      <c r="M170" s="166"/>
      <c r="N170" s="167"/>
      <c r="O170" s="167"/>
      <c r="P170" s="167"/>
      <c r="Q170" s="167"/>
      <c r="R170" s="167"/>
      <c r="S170" s="167"/>
      <c r="T170" s="168"/>
      <c r="AT170" s="163" t="s">
        <v>139</v>
      </c>
      <c r="AU170" s="163" t="s">
        <v>86</v>
      </c>
      <c r="AV170" s="14" t="s">
        <v>86</v>
      </c>
      <c r="AW170" s="14" t="s">
        <v>34</v>
      </c>
      <c r="AX170" s="14" t="s">
        <v>78</v>
      </c>
      <c r="AY170" s="163" t="s">
        <v>130</v>
      </c>
    </row>
    <row r="171" spans="1:65" s="15" customFormat="1">
      <c r="B171" s="169"/>
      <c r="D171" s="156" t="s">
        <v>139</v>
      </c>
      <c r="E171" s="170" t="s">
        <v>1</v>
      </c>
      <c r="F171" s="171" t="s">
        <v>148</v>
      </c>
      <c r="H171" s="172">
        <v>3.2229999999999999</v>
      </c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139</v>
      </c>
      <c r="AU171" s="170" t="s">
        <v>86</v>
      </c>
      <c r="AV171" s="15" t="s">
        <v>137</v>
      </c>
      <c r="AW171" s="15" t="s">
        <v>34</v>
      </c>
      <c r="AX171" s="15" t="s">
        <v>84</v>
      </c>
      <c r="AY171" s="170" t="s">
        <v>130</v>
      </c>
    </row>
    <row r="172" spans="1:65" s="2" customFormat="1" ht="16.5" customHeight="1">
      <c r="A172" s="30"/>
      <c r="B172" s="142"/>
      <c r="C172" s="143" t="s">
        <v>182</v>
      </c>
      <c r="D172" s="143" t="s">
        <v>132</v>
      </c>
      <c r="E172" s="144" t="s">
        <v>183</v>
      </c>
      <c r="F172" s="145" t="s">
        <v>184</v>
      </c>
      <c r="G172" s="146" t="s">
        <v>135</v>
      </c>
      <c r="H172" s="147">
        <v>3.2229999999999999</v>
      </c>
      <c r="I172" s="148"/>
      <c r="J172" s="148">
        <f>ROUND(I172*H172,2)</f>
        <v>0</v>
      </c>
      <c r="K172" s="145" t="s">
        <v>136</v>
      </c>
      <c r="L172" s="31"/>
      <c r="M172" s="149" t="s">
        <v>1</v>
      </c>
      <c r="N172" s="150" t="s">
        <v>43</v>
      </c>
      <c r="O172" s="151">
        <v>0.64600000000000002</v>
      </c>
      <c r="P172" s="151">
        <f>O172*H172</f>
        <v>2.082058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137</v>
      </c>
      <c r="AT172" s="153" t="s">
        <v>132</v>
      </c>
      <c r="AU172" s="153" t="s">
        <v>86</v>
      </c>
      <c r="AY172" s="17" t="s">
        <v>130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7" t="s">
        <v>84</v>
      </c>
      <c r="BK172" s="154">
        <f>ROUND(I172*H172,2)</f>
        <v>0</v>
      </c>
      <c r="BL172" s="17" t="s">
        <v>137</v>
      </c>
      <c r="BM172" s="153" t="s">
        <v>185</v>
      </c>
    </row>
    <row r="173" spans="1:65" s="12" customFormat="1" ht="22.9" customHeight="1">
      <c r="B173" s="130"/>
      <c r="D173" s="131" t="s">
        <v>77</v>
      </c>
      <c r="E173" s="140" t="s">
        <v>86</v>
      </c>
      <c r="F173" s="140" t="s">
        <v>186</v>
      </c>
      <c r="J173" s="141">
        <f>BK173</f>
        <v>0</v>
      </c>
      <c r="L173" s="130"/>
      <c r="M173" s="134"/>
      <c r="N173" s="135"/>
      <c r="O173" s="135"/>
      <c r="P173" s="136">
        <f>SUM(P174:P209)</f>
        <v>9.0663009999999993</v>
      </c>
      <c r="Q173" s="135"/>
      <c r="R173" s="136">
        <f>SUM(R174:R209)</f>
        <v>2.7076861699999997</v>
      </c>
      <c r="S173" s="135"/>
      <c r="T173" s="137">
        <f>SUM(T174:T209)</f>
        <v>0</v>
      </c>
      <c r="AR173" s="131" t="s">
        <v>84</v>
      </c>
      <c r="AT173" s="138" t="s">
        <v>77</v>
      </c>
      <c r="AU173" s="138" t="s">
        <v>84</v>
      </c>
      <c r="AY173" s="131" t="s">
        <v>130</v>
      </c>
      <c r="BK173" s="139">
        <f>SUM(BK174:BK209)</f>
        <v>0</v>
      </c>
    </row>
    <row r="174" spans="1:65" s="2" customFormat="1" ht="16.5" customHeight="1">
      <c r="A174" s="30"/>
      <c r="B174" s="142"/>
      <c r="C174" s="143" t="s">
        <v>187</v>
      </c>
      <c r="D174" s="143" t="s">
        <v>132</v>
      </c>
      <c r="E174" s="144" t="s">
        <v>188</v>
      </c>
      <c r="F174" s="145" t="s">
        <v>189</v>
      </c>
      <c r="G174" s="146" t="s">
        <v>135</v>
      </c>
      <c r="H174" s="147">
        <v>1.04</v>
      </c>
      <c r="I174" s="148"/>
      <c r="J174" s="148">
        <f>ROUND(I174*H174,2)</f>
        <v>0</v>
      </c>
      <c r="K174" s="145" t="s">
        <v>136</v>
      </c>
      <c r="L174" s="31"/>
      <c r="M174" s="149" t="s">
        <v>1</v>
      </c>
      <c r="N174" s="150" t="s">
        <v>43</v>
      </c>
      <c r="O174" s="151">
        <v>0.629</v>
      </c>
      <c r="P174" s="151">
        <f>O174*H174</f>
        <v>0.65416000000000007</v>
      </c>
      <c r="Q174" s="151">
        <v>2.45329</v>
      </c>
      <c r="R174" s="151">
        <f>Q174*H174</f>
        <v>2.5514215999999998</v>
      </c>
      <c r="S174" s="151">
        <v>0</v>
      </c>
      <c r="T174" s="15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3" t="s">
        <v>137</v>
      </c>
      <c r="AT174" s="153" t="s">
        <v>132</v>
      </c>
      <c r="AU174" s="153" t="s">
        <v>86</v>
      </c>
      <c r="AY174" s="17" t="s">
        <v>130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7" t="s">
        <v>84</v>
      </c>
      <c r="BK174" s="154">
        <f>ROUND(I174*H174,2)</f>
        <v>0</v>
      </c>
      <c r="BL174" s="17" t="s">
        <v>137</v>
      </c>
      <c r="BM174" s="153" t="s">
        <v>190</v>
      </c>
    </row>
    <row r="175" spans="1:65" s="2" customFormat="1" ht="39">
      <c r="A175" s="30"/>
      <c r="B175" s="31"/>
      <c r="C175" s="30"/>
      <c r="D175" s="156" t="s">
        <v>152</v>
      </c>
      <c r="E175" s="30"/>
      <c r="F175" s="176" t="s">
        <v>191</v>
      </c>
      <c r="G175" s="30"/>
      <c r="H175" s="30"/>
      <c r="I175" s="30"/>
      <c r="J175" s="30"/>
      <c r="K175" s="30"/>
      <c r="L175" s="31"/>
      <c r="M175" s="177"/>
      <c r="N175" s="178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7" t="s">
        <v>152</v>
      </c>
      <c r="AU175" s="17" t="s">
        <v>86</v>
      </c>
    </row>
    <row r="176" spans="1:65" s="13" customFormat="1">
      <c r="B176" s="155"/>
      <c r="D176" s="156" t="s">
        <v>139</v>
      </c>
      <c r="E176" s="157" t="s">
        <v>1</v>
      </c>
      <c r="F176" s="158" t="s">
        <v>140</v>
      </c>
      <c r="H176" s="157" t="s">
        <v>1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7" t="s">
        <v>139</v>
      </c>
      <c r="AU176" s="157" t="s">
        <v>86</v>
      </c>
      <c r="AV176" s="13" t="s">
        <v>84</v>
      </c>
      <c r="AW176" s="13" t="s">
        <v>34</v>
      </c>
      <c r="AX176" s="13" t="s">
        <v>78</v>
      </c>
      <c r="AY176" s="157" t="s">
        <v>130</v>
      </c>
    </row>
    <row r="177" spans="1:65" s="13" customFormat="1">
      <c r="B177" s="155"/>
      <c r="D177" s="156" t="s">
        <v>139</v>
      </c>
      <c r="E177" s="157" t="s">
        <v>1</v>
      </c>
      <c r="F177" s="158" t="s">
        <v>141</v>
      </c>
      <c r="H177" s="157" t="s">
        <v>1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7" t="s">
        <v>139</v>
      </c>
      <c r="AU177" s="157" t="s">
        <v>86</v>
      </c>
      <c r="AV177" s="13" t="s">
        <v>84</v>
      </c>
      <c r="AW177" s="13" t="s">
        <v>34</v>
      </c>
      <c r="AX177" s="13" t="s">
        <v>78</v>
      </c>
      <c r="AY177" s="157" t="s">
        <v>130</v>
      </c>
    </row>
    <row r="178" spans="1:65" s="14" customFormat="1">
      <c r="B178" s="162"/>
      <c r="D178" s="156" t="s">
        <v>139</v>
      </c>
      <c r="E178" s="163" t="s">
        <v>1</v>
      </c>
      <c r="F178" s="164" t="s">
        <v>276</v>
      </c>
      <c r="H178" s="165">
        <v>0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3" t="s">
        <v>139</v>
      </c>
      <c r="AU178" s="163" t="s">
        <v>86</v>
      </c>
      <c r="AV178" s="14" t="s">
        <v>86</v>
      </c>
      <c r="AW178" s="14" t="s">
        <v>34</v>
      </c>
      <c r="AX178" s="14" t="s">
        <v>78</v>
      </c>
      <c r="AY178" s="163" t="s">
        <v>130</v>
      </c>
    </row>
    <row r="179" spans="1:65" s="14" customFormat="1">
      <c r="B179" s="162"/>
      <c r="D179" s="156" t="s">
        <v>139</v>
      </c>
      <c r="E179" s="163" t="s">
        <v>1</v>
      </c>
      <c r="F179" s="164" t="s">
        <v>276</v>
      </c>
      <c r="H179" s="165">
        <v>0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3" t="s">
        <v>139</v>
      </c>
      <c r="AU179" s="163" t="s">
        <v>86</v>
      </c>
      <c r="AV179" s="14" t="s">
        <v>86</v>
      </c>
      <c r="AW179" s="14" t="s">
        <v>34</v>
      </c>
      <c r="AX179" s="14" t="s">
        <v>78</v>
      </c>
      <c r="AY179" s="163" t="s">
        <v>130</v>
      </c>
    </row>
    <row r="180" spans="1:65" s="14" customFormat="1">
      <c r="B180" s="162"/>
      <c r="D180" s="156" t="s">
        <v>139</v>
      </c>
      <c r="E180" s="163" t="s">
        <v>1</v>
      </c>
      <c r="F180" s="164" t="s">
        <v>277</v>
      </c>
      <c r="H180" s="165">
        <v>0</v>
      </c>
      <c r="L180" s="162"/>
      <c r="M180" s="166"/>
      <c r="N180" s="167"/>
      <c r="O180" s="167"/>
      <c r="P180" s="167"/>
      <c r="Q180" s="167"/>
      <c r="R180" s="167"/>
      <c r="S180" s="167"/>
      <c r="T180" s="168"/>
      <c r="AT180" s="163" t="s">
        <v>139</v>
      </c>
      <c r="AU180" s="163" t="s">
        <v>86</v>
      </c>
      <c r="AV180" s="14" t="s">
        <v>86</v>
      </c>
      <c r="AW180" s="14" t="s">
        <v>34</v>
      </c>
      <c r="AX180" s="14" t="s">
        <v>78</v>
      </c>
      <c r="AY180" s="163" t="s">
        <v>130</v>
      </c>
    </row>
    <row r="181" spans="1:65" s="13" customFormat="1">
      <c r="B181" s="155"/>
      <c r="D181" s="156" t="s">
        <v>139</v>
      </c>
      <c r="E181" s="157" t="s">
        <v>1</v>
      </c>
      <c r="F181" s="158" t="s">
        <v>145</v>
      </c>
      <c r="H181" s="157" t="s">
        <v>1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7" t="s">
        <v>139</v>
      </c>
      <c r="AU181" s="157" t="s">
        <v>86</v>
      </c>
      <c r="AV181" s="13" t="s">
        <v>84</v>
      </c>
      <c r="AW181" s="13" t="s">
        <v>34</v>
      </c>
      <c r="AX181" s="13" t="s">
        <v>78</v>
      </c>
      <c r="AY181" s="157" t="s">
        <v>130</v>
      </c>
    </row>
    <row r="182" spans="1:65" s="14" customFormat="1">
      <c r="B182" s="162"/>
      <c r="D182" s="156" t="s">
        <v>139</v>
      </c>
      <c r="E182" s="163" t="s">
        <v>1</v>
      </c>
      <c r="F182" s="164" t="s">
        <v>159</v>
      </c>
      <c r="H182" s="165">
        <v>0.28799999999999998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3" t="s">
        <v>139</v>
      </c>
      <c r="AU182" s="163" t="s">
        <v>86</v>
      </c>
      <c r="AV182" s="14" t="s">
        <v>86</v>
      </c>
      <c r="AW182" s="14" t="s">
        <v>34</v>
      </c>
      <c r="AX182" s="14" t="s">
        <v>78</v>
      </c>
      <c r="AY182" s="163" t="s">
        <v>130</v>
      </c>
    </row>
    <row r="183" spans="1:65" s="14" customFormat="1">
      <c r="B183" s="162"/>
      <c r="D183" s="156" t="s">
        <v>139</v>
      </c>
      <c r="E183" s="163" t="s">
        <v>1</v>
      </c>
      <c r="F183" s="164" t="s">
        <v>162</v>
      </c>
      <c r="H183" s="165">
        <v>0.05</v>
      </c>
      <c r="L183" s="162"/>
      <c r="M183" s="166"/>
      <c r="N183" s="167"/>
      <c r="O183" s="167"/>
      <c r="P183" s="167"/>
      <c r="Q183" s="167"/>
      <c r="R183" s="167"/>
      <c r="S183" s="167"/>
      <c r="T183" s="168"/>
      <c r="AT183" s="163" t="s">
        <v>139</v>
      </c>
      <c r="AU183" s="163" t="s">
        <v>86</v>
      </c>
      <c r="AV183" s="14" t="s">
        <v>86</v>
      </c>
      <c r="AW183" s="14" t="s">
        <v>34</v>
      </c>
      <c r="AX183" s="14" t="s">
        <v>78</v>
      </c>
      <c r="AY183" s="163" t="s">
        <v>130</v>
      </c>
    </row>
    <row r="184" spans="1:65" s="14" customFormat="1">
      <c r="B184" s="162"/>
      <c r="D184" s="156" t="s">
        <v>139</v>
      </c>
      <c r="E184" s="163" t="s">
        <v>1</v>
      </c>
      <c r="F184" s="164" t="s">
        <v>161</v>
      </c>
      <c r="H184" s="165">
        <v>0.182</v>
      </c>
      <c r="L184" s="162"/>
      <c r="M184" s="166"/>
      <c r="N184" s="167"/>
      <c r="O184" s="167"/>
      <c r="P184" s="167"/>
      <c r="Q184" s="167"/>
      <c r="R184" s="167"/>
      <c r="S184" s="167"/>
      <c r="T184" s="168"/>
      <c r="AT184" s="163" t="s">
        <v>139</v>
      </c>
      <c r="AU184" s="163" t="s">
        <v>86</v>
      </c>
      <c r="AV184" s="14" t="s">
        <v>86</v>
      </c>
      <c r="AW184" s="14" t="s">
        <v>34</v>
      </c>
      <c r="AX184" s="14" t="s">
        <v>78</v>
      </c>
      <c r="AY184" s="163" t="s">
        <v>130</v>
      </c>
    </row>
    <row r="185" spans="1:65" s="13" customFormat="1">
      <c r="B185" s="155"/>
      <c r="D185" s="156" t="s">
        <v>139</v>
      </c>
      <c r="E185" s="157" t="s">
        <v>1</v>
      </c>
      <c r="F185" s="158" t="s">
        <v>147</v>
      </c>
      <c r="H185" s="157" t="s">
        <v>1</v>
      </c>
      <c r="L185" s="155"/>
      <c r="M185" s="159"/>
      <c r="N185" s="160"/>
      <c r="O185" s="160"/>
      <c r="P185" s="160"/>
      <c r="Q185" s="160"/>
      <c r="R185" s="160"/>
      <c r="S185" s="160"/>
      <c r="T185" s="161"/>
      <c r="AT185" s="157" t="s">
        <v>139</v>
      </c>
      <c r="AU185" s="157" t="s">
        <v>86</v>
      </c>
      <c r="AV185" s="13" t="s">
        <v>84</v>
      </c>
      <c r="AW185" s="13" t="s">
        <v>34</v>
      </c>
      <c r="AX185" s="13" t="s">
        <v>78</v>
      </c>
      <c r="AY185" s="157" t="s">
        <v>130</v>
      </c>
    </row>
    <row r="186" spans="1:65" s="14" customFormat="1">
      <c r="B186" s="162"/>
      <c r="D186" s="156" t="s">
        <v>139</v>
      </c>
      <c r="E186" s="163" t="s">
        <v>1</v>
      </c>
      <c r="F186" s="164" t="s">
        <v>159</v>
      </c>
      <c r="H186" s="165">
        <v>0.28799999999999998</v>
      </c>
      <c r="L186" s="162"/>
      <c r="M186" s="166"/>
      <c r="N186" s="167"/>
      <c r="O186" s="167"/>
      <c r="P186" s="167"/>
      <c r="Q186" s="167"/>
      <c r="R186" s="167"/>
      <c r="S186" s="167"/>
      <c r="T186" s="168"/>
      <c r="AT186" s="163" t="s">
        <v>139</v>
      </c>
      <c r="AU186" s="163" t="s">
        <v>86</v>
      </c>
      <c r="AV186" s="14" t="s">
        <v>86</v>
      </c>
      <c r="AW186" s="14" t="s">
        <v>34</v>
      </c>
      <c r="AX186" s="14" t="s">
        <v>78</v>
      </c>
      <c r="AY186" s="163" t="s">
        <v>130</v>
      </c>
    </row>
    <row r="187" spans="1:65" s="14" customFormat="1">
      <c r="B187" s="162"/>
      <c r="D187" s="156" t="s">
        <v>139</v>
      </c>
      <c r="E187" s="163" t="s">
        <v>1</v>
      </c>
      <c r="F187" s="164" t="s">
        <v>162</v>
      </c>
      <c r="H187" s="165">
        <v>0.05</v>
      </c>
      <c r="L187" s="162"/>
      <c r="M187" s="166"/>
      <c r="N187" s="167"/>
      <c r="O187" s="167"/>
      <c r="P187" s="167"/>
      <c r="Q187" s="167"/>
      <c r="R187" s="167"/>
      <c r="S187" s="167"/>
      <c r="T187" s="168"/>
      <c r="AT187" s="163" t="s">
        <v>139</v>
      </c>
      <c r="AU187" s="163" t="s">
        <v>86</v>
      </c>
      <c r="AV187" s="14" t="s">
        <v>86</v>
      </c>
      <c r="AW187" s="14" t="s">
        <v>34</v>
      </c>
      <c r="AX187" s="14" t="s">
        <v>78</v>
      </c>
      <c r="AY187" s="163" t="s">
        <v>130</v>
      </c>
    </row>
    <row r="188" spans="1:65" s="14" customFormat="1">
      <c r="B188" s="162"/>
      <c r="D188" s="156" t="s">
        <v>139</v>
      </c>
      <c r="E188" s="163" t="s">
        <v>1</v>
      </c>
      <c r="F188" s="164" t="s">
        <v>161</v>
      </c>
      <c r="H188" s="165">
        <v>0.182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3" t="s">
        <v>139</v>
      </c>
      <c r="AU188" s="163" t="s">
        <v>86</v>
      </c>
      <c r="AV188" s="14" t="s">
        <v>86</v>
      </c>
      <c r="AW188" s="14" t="s">
        <v>34</v>
      </c>
      <c r="AX188" s="14" t="s">
        <v>78</v>
      </c>
      <c r="AY188" s="163" t="s">
        <v>130</v>
      </c>
    </row>
    <row r="189" spans="1:65" s="15" customFormat="1">
      <c r="B189" s="169"/>
      <c r="D189" s="156" t="s">
        <v>139</v>
      </c>
      <c r="E189" s="170" t="s">
        <v>1</v>
      </c>
      <c r="F189" s="171" t="s">
        <v>148</v>
      </c>
      <c r="H189" s="172">
        <v>1.04</v>
      </c>
      <c r="L189" s="169"/>
      <c r="M189" s="173"/>
      <c r="N189" s="174"/>
      <c r="O189" s="174"/>
      <c r="P189" s="174"/>
      <c r="Q189" s="174"/>
      <c r="R189" s="174"/>
      <c r="S189" s="174"/>
      <c r="T189" s="175"/>
      <c r="AT189" s="170" t="s">
        <v>139</v>
      </c>
      <c r="AU189" s="170" t="s">
        <v>86</v>
      </c>
      <c r="AV189" s="15" t="s">
        <v>137</v>
      </c>
      <c r="AW189" s="15" t="s">
        <v>34</v>
      </c>
      <c r="AX189" s="15" t="s">
        <v>84</v>
      </c>
      <c r="AY189" s="170" t="s">
        <v>130</v>
      </c>
    </row>
    <row r="190" spans="1:65" s="2" customFormat="1" ht="16.5" customHeight="1">
      <c r="A190" s="30"/>
      <c r="B190" s="142"/>
      <c r="C190" s="143" t="s">
        <v>192</v>
      </c>
      <c r="D190" s="143" t="s">
        <v>132</v>
      </c>
      <c r="E190" s="144" t="s">
        <v>193</v>
      </c>
      <c r="F190" s="145" t="s">
        <v>194</v>
      </c>
      <c r="G190" s="146" t="s">
        <v>195</v>
      </c>
      <c r="H190" s="147">
        <v>10.6</v>
      </c>
      <c r="I190" s="148"/>
      <c r="J190" s="148">
        <f>ROUND(I190*H190,2)</f>
        <v>0</v>
      </c>
      <c r="K190" s="145" t="s">
        <v>136</v>
      </c>
      <c r="L190" s="31"/>
      <c r="M190" s="149" t="s">
        <v>1</v>
      </c>
      <c r="N190" s="150" t="s">
        <v>43</v>
      </c>
      <c r="O190" s="151">
        <v>0.27400000000000002</v>
      </c>
      <c r="P190" s="151">
        <f>O190*H190</f>
        <v>2.9044000000000003</v>
      </c>
      <c r="Q190" s="151">
        <v>2.64E-3</v>
      </c>
      <c r="R190" s="151">
        <f>Q190*H190</f>
        <v>2.7983999999999998E-2</v>
      </c>
      <c r="S190" s="151">
        <v>0</v>
      </c>
      <c r="T190" s="15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3" t="s">
        <v>137</v>
      </c>
      <c r="AT190" s="153" t="s">
        <v>132</v>
      </c>
      <c r="AU190" s="153" t="s">
        <v>86</v>
      </c>
      <c r="AY190" s="17" t="s">
        <v>130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7" t="s">
        <v>84</v>
      </c>
      <c r="BK190" s="154">
        <f>ROUND(I190*H190,2)</f>
        <v>0</v>
      </c>
      <c r="BL190" s="17" t="s">
        <v>137</v>
      </c>
      <c r="BM190" s="153" t="s">
        <v>196</v>
      </c>
    </row>
    <row r="191" spans="1:65" s="13" customFormat="1">
      <c r="B191" s="155"/>
      <c r="D191" s="156" t="s">
        <v>139</v>
      </c>
      <c r="E191" s="157" t="s">
        <v>1</v>
      </c>
      <c r="F191" s="158" t="s">
        <v>140</v>
      </c>
      <c r="H191" s="157" t="s">
        <v>1</v>
      </c>
      <c r="L191" s="155"/>
      <c r="M191" s="159"/>
      <c r="N191" s="160"/>
      <c r="O191" s="160"/>
      <c r="P191" s="160"/>
      <c r="Q191" s="160"/>
      <c r="R191" s="160"/>
      <c r="S191" s="160"/>
      <c r="T191" s="161"/>
      <c r="AT191" s="157" t="s">
        <v>139</v>
      </c>
      <c r="AU191" s="157" t="s">
        <v>86</v>
      </c>
      <c r="AV191" s="13" t="s">
        <v>84</v>
      </c>
      <c r="AW191" s="13" t="s">
        <v>34</v>
      </c>
      <c r="AX191" s="13" t="s">
        <v>78</v>
      </c>
      <c r="AY191" s="157" t="s">
        <v>130</v>
      </c>
    </row>
    <row r="192" spans="1:65" s="13" customFormat="1">
      <c r="B192" s="155"/>
      <c r="D192" s="156" t="s">
        <v>139</v>
      </c>
      <c r="E192" s="157" t="s">
        <v>1</v>
      </c>
      <c r="F192" s="158" t="s">
        <v>141</v>
      </c>
      <c r="H192" s="157" t="s">
        <v>1</v>
      </c>
      <c r="L192" s="155"/>
      <c r="M192" s="159"/>
      <c r="N192" s="160"/>
      <c r="O192" s="160"/>
      <c r="P192" s="160"/>
      <c r="Q192" s="160"/>
      <c r="R192" s="160"/>
      <c r="S192" s="160"/>
      <c r="T192" s="161"/>
      <c r="AT192" s="157" t="s">
        <v>139</v>
      </c>
      <c r="AU192" s="157" t="s">
        <v>86</v>
      </c>
      <c r="AV192" s="13" t="s">
        <v>84</v>
      </c>
      <c r="AW192" s="13" t="s">
        <v>34</v>
      </c>
      <c r="AX192" s="13" t="s">
        <v>78</v>
      </c>
      <c r="AY192" s="157" t="s">
        <v>130</v>
      </c>
    </row>
    <row r="193" spans="1:65" s="14" customFormat="1">
      <c r="B193" s="162"/>
      <c r="D193" s="156" t="s">
        <v>139</v>
      </c>
      <c r="E193" s="163" t="s">
        <v>1</v>
      </c>
      <c r="F193" s="164" t="s">
        <v>278</v>
      </c>
      <c r="H193" s="165">
        <v>0</v>
      </c>
      <c r="L193" s="162"/>
      <c r="M193" s="166"/>
      <c r="N193" s="167"/>
      <c r="O193" s="167"/>
      <c r="P193" s="167"/>
      <c r="Q193" s="167"/>
      <c r="R193" s="167"/>
      <c r="S193" s="167"/>
      <c r="T193" s="168"/>
      <c r="AT193" s="163" t="s">
        <v>139</v>
      </c>
      <c r="AU193" s="163" t="s">
        <v>86</v>
      </c>
      <c r="AV193" s="14" t="s">
        <v>86</v>
      </c>
      <c r="AW193" s="14" t="s">
        <v>34</v>
      </c>
      <c r="AX193" s="14" t="s">
        <v>78</v>
      </c>
      <c r="AY193" s="163" t="s">
        <v>130</v>
      </c>
    </row>
    <row r="194" spans="1:65" s="14" customFormat="1">
      <c r="B194" s="162"/>
      <c r="D194" s="156" t="s">
        <v>139</v>
      </c>
      <c r="E194" s="163" t="s">
        <v>1</v>
      </c>
      <c r="F194" s="164" t="s">
        <v>278</v>
      </c>
      <c r="H194" s="165">
        <v>0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3" t="s">
        <v>139</v>
      </c>
      <c r="AU194" s="163" t="s">
        <v>86</v>
      </c>
      <c r="AV194" s="14" t="s">
        <v>86</v>
      </c>
      <c r="AW194" s="14" t="s">
        <v>34</v>
      </c>
      <c r="AX194" s="14" t="s">
        <v>78</v>
      </c>
      <c r="AY194" s="163" t="s">
        <v>130</v>
      </c>
    </row>
    <row r="195" spans="1:65" s="14" customFormat="1">
      <c r="B195" s="162"/>
      <c r="D195" s="156" t="s">
        <v>139</v>
      </c>
      <c r="E195" s="163" t="s">
        <v>1</v>
      </c>
      <c r="F195" s="164" t="s">
        <v>279</v>
      </c>
      <c r="H195" s="165">
        <v>0</v>
      </c>
      <c r="L195" s="162"/>
      <c r="M195" s="166"/>
      <c r="N195" s="167"/>
      <c r="O195" s="167"/>
      <c r="P195" s="167"/>
      <c r="Q195" s="167"/>
      <c r="R195" s="167"/>
      <c r="S195" s="167"/>
      <c r="T195" s="168"/>
      <c r="AT195" s="163" t="s">
        <v>139</v>
      </c>
      <c r="AU195" s="163" t="s">
        <v>86</v>
      </c>
      <c r="AV195" s="14" t="s">
        <v>86</v>
      </c>
      <c r="AW195" s="14" t="s">
        <v>34</v>
      </c>
      <c r="AX195" s="14" t="s">
        <v>78</v>
      </c>
      <c r="AY195" s="163" t="s">
        <v>130</v>
      </c>
    </row>
    <row r="196" spans="1:65" s="13" customFormat="1">
      <c r="B196" s="155"/>
      <c r="D196" s="156" t="s">
        <v>139</v>
      </c>
      <c r="E196" s="157" t="s">
        <v>1</v>
      </c>
      <c r="F196" s="158" t="s">
        <v>145</v>
      </c>
      <c r="H196" s="157" t="s">
        <v>1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7" t="s">
        <v>139</v>
      </c>
      <c r="AU196" s="157" t="s">
        <v>86</v>
      </c>
      <c r="AV196" s="13" t="s">
        <v>84</v>
      </c>
      <c r="AW196" s="13" t="s">
        <v>34</v>
      </c>
      <c r="AX196" s="13" t="s">
        <v>78</v>
      </c>
      <c r="AY196" s="157" t="s">
        <v>130</v>
      </c>
    </row>
    <row r="197" spans="1:65" s="14" customFormat="1">
      <c r="B197" s="162"/>
      <c r="D197" s="156" t="s">
        <v>139</v>
      </c>
      <c r="E197" s="163" t="s">
        <v>1</v>
      </c>
      <c r="F197" s="164" t="s">
        <v>197</v>
      </c>
      <c r="H197" s="165">
        <v>2.88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AT197" s="163" t="s">
        <v>139</v>
      </c>
      <c r="AU197" s="163" t="s">
        <v>86</v>
      </c>
      <c r="AV197" s="14" t="s">
        <v>86</v>
      </c>
      <c r="AW197" s="14" t="s">
        <v>34</v>
      </c>
      <c r="AX197" s="14" t="s">
        <v>78</v>
      </c>
      <c r="AY197" s="163" t="s">
        <v>130</v>
      </c>
    </row>
    <row r="198" spans="1:65" s="14" customFormat="1">
      <c r="B198" s="162"/>
      <c r="D198" s="156" t="s">
        <v>139</v>
      </c>
      <c r="E198" s="163" t="s">
        <v>1</v>
      </c>
      <c r="F198" s="164" t="s">
        <v>199</v>
      </c>
      <c r="H198" s="165">
        <v>0.8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3" t="s">
        <v>139</v>
      </c>
      <c r="AU198" s="163" t="s">
        <v>86</v>
      </c>
      <c r="AV198" s="14" t="s">
        <v>86</v>
      </c>
      <c r="AW198" s="14" t="s">
        <v>34</v>
      </c>
      <c r="AX198" s="14" t="s">
        <v>78</v>
      </c>
      <c r="AY198" s="163" t="s">
        <v>130</v>
      </c>
    </row>
    <row r="199" spans="1:65" s="14" customFormat="1">
      <c r="B199" s="162"/>
      <c r="D199" s="156" t="s">
        <v>139</v>
      </c>
      <c r="E199" s="163" t="s">
        <v>1</v>
      </c>
      <c r="F199" s="164" t="s">
        <v>198</v>
      </c>
      <c r="H199" s="165">
        <v>1.62</v>
      </c>
      <c r="L199" s="162"/>
      <c r="M199" s="166"/>
      <c r="N199" s="167"/>
      <c r="O199" s="167"/>
      <c r="P199" s="167"/>
      <c r="Q199" s="167"/>
      <c r="R199" s="167"/>
      <c r="S199" s="167"/>
      <c r="T199" s="168"/>
      <c r="AT199" s="163" t="s">
        <v>139</v>
      </c>
      <c r="AU199" s="163" t="s">
        <v>86</v>
      </c>
      <c r="AV199" s="14" t="s">
        <v>86</v>
      </c>
      <c r="AW199" s="14" t="s">
        <v>34</v>
      </c>
      <c r="AX199" s="14" t="s">
        <v>78</v>
      </c>
      <c r="AY199" s="163" t="s">
        <v>130</v>
      </c>
    </row>
    <row r="200" spans="1:65" s="13" customFormat="1">
      <c r="B200" s="155"/>
      <c r="D200" s="156" t="s">
        <v>139</v>
      </c>
      <c r="E200" s="157" t="s">
        <v>1</v>
      </c>
      <c r="F200" s="158" t="s">
        <v>147</v>
      </c>
      <c r="H200" s="157" t="s">
        <v>1</v>
      </c>
      <c r="L200" s="155"/>
      <c r="M200" s="159"/>
      <c r="N200" s="160"/>
      <c r="O200" s="160"/>
      <c r="P200" s="160"/>
      <c r="Q200" s="160"/>
      <c r="R200" s="160"/>
      <c r="S200" s="160"/>
      <c r="T200" s="161"/>
      <c r="AT200" s="157" t="s">
        <v>139</v>
      </c>
      <c r="AU200" s="157" t="s">
        <v>86</v>
      </c>
      <c r="AV200" s="13" t="s">
        <v>84</v>
      </c>
      <c r="AW200" s="13" t="s">
        <v>34</v>
      </c>
      <c r="AX200" s="13" t="s">
        <v>78</v>
      </c>
      <c r="AY200" s="157" t="s">
        <v>130</v>
      </c>
    </row>
    <row r="201" spans="1:65" s="14" customFormat="1">
      <c r="B201" s="162"/>
      <c r="D201" s="156" t="s">
        <v>139</v>
      </c>
      <c r="E201" s="163" t="s">
        <v>1</v>
      </c>
      <c r="F201" s="164" t="s">
        <v>197</v>
      </c>
      <c r="H201" s="165">
        <v>2.88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3" t="s">
        <v>139</v>
      </c>
      <c r="AU201" s="163" t="s">
        <v>86</v>
      </c>
      <c r="AV201" s="14" t="s">
        <v>86</v>
      </c>
      <c r="AW201" s="14" t="s">
        <v>34</v>
      </c>
      <c r="AX201" s="14" t="s">
        <v>78</v>
      </c>
      <c r="AY201" s="163" t="s">
        <v>130</v>
      </c>
    </row>
    <row r="202" spans="1:65" s="14" customFormat="1">
      <c r="B202" s="162"/>
      <c r="D202" s="156" t="s">
        <v>139</v>
      </c>
      <c r="E202" s="163" t="s">
        <v>1</v>
      </c>
      <c r="F202" s="164" t="s">
        <v>199</v>
      </c>
      <c r="H202" s="165">
        <v>0.8</v>
      </c>
      <c r="L202" s="162"/>
      <c r="M202" s="166"/>
      <c r="N202" s="167"/>
      <c r="O202" s="167"/>
      <c r="P202" s="167"/>
      <c r="Q202" s="167"/>
      <c r="R202" s="167"/>
      <c r="S202" s="167"/>
      <c r="T202" s="168"/>
      <c r="AT202" s="163" t="s">
        <v>139</v>
      </c>
      <c r="AU202" s="163" t="s">
        <v>86</v>
      </c>
      <c r="AV202" s="14" t="s">
        <v>86</v>
      </c>
      <c r="AW202" s="14" t="s">
        <v>34</v>
      </c>
      <c r="AX202" s="14" t="s">
        <v>78</v>
      </c>
      <c r="AY202" s="163" t="s">
        <v>130</v>
      </c>
    </row>
    <row r="203" spans="1:65" s="14" customFormat="1">
      <c r="B203" s="162"/>
      <c r="D203" s="156" t="s">
        <v>139</v>
      </c>
      <c r="E203" s="163" t="s">
        <v>1</v>
      </c>
      <c r="F203" s="164" t="s">
        <v>198</v>
      </c>
      <c r="H203" s="165">
        <v>1.62</v>
      </c>
      <c r="L203" s="162"/>
      <c r="M203" s="166"/>
      <c r="N203" s="167"/>
      <c r="O203" s="167"/>
      <c r="P203" s="167"/>
      <c r="Q203" s="167"/>
      <c r="R203" s="167"/>
      <c r="S203" s="167"/>
      <c r="T203" s="168"/>
      <c r="AT203" s="163" t="s">
        <v>139</v>
      </c>
      <c r="AU203" s="163" t="s">
        <v>86</v>
      </c>
      <c r="AV203" s="14" t="s">
        <v>86</v>
      </c>
      <c r="AW203" s="14" t="s">
        <v>34</v>
      </c>
      <c r="AX203" s="14" t="s">
        <v>78</v>
      </c>
      <c r="AY203" s="163" t="s">
        <v>130</v>
      </c>
    </row>
    <row r="204" spans="1:65" s="15" customFormat="1">
      <c r="B204" s="169"/>
      <c r="D204" s="156" t="s">
        <v>139</v>
      </c>
      <c r="E204" s="170" t="s">
        <v>1</v>
      </c>
      <c r="F204" s="171" t="s">
        <v>148</v>
      </c>
      <c r="H204" s="172">
        <v>10.6</v>
      </c>
      <c r="L204" s="169"/>
      <c r="M204" s="173"/>
      <c r="N204" s="174"/>
      <c r="O204" s="174"/>
      <c r="P204" s="174"/>
      <c r="Q204" s="174"/>
      <c r="R204" s="174"/>
      <c r="S204" s="174"/>
      <c r="T204" s="175"/>
      <c r="AT204" s="170" t="s">
        <v>139</v>
      </c>
      <c r="AU204" s="170" t="s">
        <v>86</v>
      </c>
      <c r="AV204" s="15" t="s">
        <v>137</v>
      </c>
      <c r="AW204" s="15" t="s">
        <v>34</v>
      </c>
      <c r="AX204" s="15" t="s">
        <v>84</v>
      </c>
      <c r="AY204" s="170" t="s">
        <v>130</v>
      </c>
    </row>
    <row r="205" spans="1:65" s="2" customFormat="1" ht="16.5" customHeight="1">
      <c r="A205" s="30"/>
      <c r="B205" s="142"/>
      <c r="C205" s="143" t="s">
        <v>200</v>
      </c>
      <c r="D205" s="143" t="s">
        <v>132</v>
      </c>
      <c r="E205" s="144" t="s">
        <v>201</v>
      </c>
      <c r="F205" s="145" t="s">
        <v>202</v>
      </c>
      <c r="G205" s="146" t="s">
        <v>195</v>
      </c>
      <c r="H205" s="147">
        <v>16.7</v>
      </c>
      <c r="I205" s="148"/>
      <c r="J205" s="148">
        <f>ROUND(I205*H205,2)</f>
        <v>0</v>
      </c>
      <c r="K205" s="145" t="s">
        <v>136</v>
      </c>
      <c r="L205" s="31"/>
      <c r="M205" s="149" t="s">
        <v>1</v>
      </c>
      <c r="N205" s="150" t="s">
        <v>43</v>
      </c>
      <c r="O205" s="151">
        <v>9.1999999999999998E-2</v>
      </c>
      <c r="P205" s="151">
        <f>O205*H205</f>
        <v>1.5364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3" t="s">
        <v>137</v>
      </c>
      <c r="AT205" s="153" t="s">
        <v>132</v>
      </c>
      <c r="AU205" s="153" t="s">
        <v>86</v>
      </c>
      <c r="AY205" s="17" t="s">
        <v>130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7" t="s">
        <v>84</v>
      </c>
      <c r="BK205" s="154">
        <f>ROUND(I205*H205,2)</f>
        <v>0</v>
      </c>
      <c r="BL205" s="17" t="s">
        <v>137</v>
      </c>
      <c r="BM205" s="153" t="s">
        <v>203</v>
      </c>
    </row>
    <row r="206" spans="1:65" s="2" customFormat="1" ht="16.5" customHeight="1">
      <c r="A206" s="30"/>
      <c r="B206" s="142"/>
      <c r="C206" s="143" t="s">
        <v>204</v>
      </c>
      <c r="D206" s="143" t="s">
        <v>132</v>
      </c>
      <c r="E206" s="144" t="s">
        <v>205</v>
      </c>
      <c r="F206" s="145" t="s">
        <v>206</v>
      </c>
      <c r="G206" s="146" t="s">
        <v>170</v>
      </c>
      <c r="H206" s="147">
        <v>0.121</v>
      </c>
      <c r="I206" s="148"/>
      <c r="J206" s="148">
        <f>ROUND(I206*H206,2)</f>
        <v>0</v>
      </c>
      <c r="K206" s="145" t="s">
        <v>136</v>
      </c>
      <c r="L206" s="31"/>
      <c r="M206" s="149" t="s">
        <v>1</v>
      </c>
      <c r="N206" s="150" t="s">
        <v>43</v>
      </c>
      <c r="O206" s="151">
        <v>32.820999999999998</v>
      </c>
      <c r="P206" s="151">
        <f>O206*H206</f>
        <v>3.9713409999999998</v>
      </c>
      <c r="Q206" s="151">
        <v>1.0601700000000001</v>
      </c>
      <c r="R206" s="151">
        <f>Q206*H206</f>
        <v>0.12828057000000001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137</v>
      </c>
      <c r="AT206" s="153" t="s">
        <v>132</v>
      </c>
      <c r="AU206" s="153" t="s">
        <v>86</v>
      </c>
      <c r="AY206" s="17" t="s">
        <v>130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7" t="s">
        <v>84</v>
      </c>
      <c r="BK206" s="154">
        <f>ROUND(I206*H206,2)</f>
        <v>0</v>
      </c>
      <c r="BL206" s="17" t="s">
        <v>137</v>
      </c>
      <c r="BM206" s="153" t="s">
        <v>207</v>
      </c>
    </row>
    <row r="207" spans="1:65" s="13" customFormat="1">
      <c r="B207" s="155"/>
      <c r="D207" s="156" t="s">
        <v>139</v>
      </c>
      <c r="E207" s="157" t="s">
        <v>1</v>
      </c>
      <c r="F207" s="158" t="s">
        <v>140</v>
      </c>
      <c r="H207" s="157" t="s">
        <v>1</v>
      </c>
      <c r="L207" s="155"/>
      <c r="M207" s="159"/>
      <c r="N207" s="160"/>
      <c r="O207" s="160"/>
      <c r="P207" s="160"/>
      <c r="Q207" s="160"/>
      <c r="R207" s="160"/>
      <c r="S207" s="160"/>
      <c r="T207" s="161"/>
      <c r="AT207" s="157" t="s">
        <v>139</v>
      </c>
      <c r="AU207" s="157" t="s">
        <v>86</v>
      </c>
      <c r="AV207" s="13" t="s">
        <v>84</v>
      </c>
      <c r="AW207" s="13" t="s">
        <v>34</v>
      </c>
      <c r="AX207" s="13" t="s">
        <v>78</v>
      </c>
      <c r="AY207" s="157" t="s">
        <v>130</v>
      </c>
    </row>
    <row r="208" spans="1:65" s="14" customFormat="1">
      <c r="B208" s="162"/>
      <c r="D208" s="156" t="s">
        <v>139</v>
      </c>
      <c r="E208" s="163" t="s">
        <v>1</v>
      </c>
      <c r="F208" s="164" t="s">
        <v>208</v>
      </c>
      <c r="H208" s="165">
        <v>0.121</v>
      </c>
      <c r="L208" s="162"/>
      <c r="M208" s="166"/>
      <c r="N208" s="167"/>
      <c r="O208" s="167"/>
      <c r="P208" s="167"/>
      <c r="Q208" s="167"/>
      <c r="R208" s="167"/>
      <c r="S208" s="167"/>
      <c r="T208" s="168"/>
      <c r="AT208" s="163" t="s">
        <v>139</v>
      </c>
      <c r="AU208" s="163" t="s">
        <v>86</v>
      </c>
      <c r="AV208" s="14" t="s">
        <v>86</v>
      </c>
      <c r="AW208" s="14" t="s">
        <v>34</v>
      </c>
      <c r="AX208" s="14" t="s">
        <v>78</v>
      </c>
      <c r="AY208" s="163" t="s">
        <v>130</v>
      </c>
    </row>
    <row r="209" spans="1:65" s="15" customFormat="1">
      <c r="B209" s="169"/>
      <c r="D209" s="156" t="s">
        <v>139</v>
      </c>
      <c r="E209" s="170" t="s">
        <v>1</v>
      </c>
      <c r="F209" s="171" t="s">
        <v>148</v>
      </c>
      <c r="H209" s="172">
        <v>0.121</v>
      </c>
      <c r="L209" s="169"/>
      <c r="M209" s="173"/>
      <c r="N209" s="174"/>
      <c r="O209" s="174"/>
      <c r="P209" s="174"/>
      <c r="Q209" s="174"/>
      <c r="R209" s="174"/>
      <c r="S209" s="174"/>
      <c r="T209" s="175"/>
      <c r="AT209" s="170" t="s">
        <v>139</v>
      </c>
      <c r="AU209" s="170" t="s">
        <v>86</v>
      </c>
      <c r="AV209" s="15" t="s">
        <v>137</v>
      </c>
      <c r="AW209" s="15" t="s">
        <v>34</v>
      </c>
      <c r="AX209" s="15" t="s">
        <v>84</v>
      </c>
      <c r="AY209" s="170" t="s">
        <v>130</v>
      </c>
    </row>
    <row r="210" spans="1:65" s="12" customFormat="1" ht="22.9" customHeight="1">
      <c r="B210" s="130"/>
      <c r="D210" s="131" t="s">
        <v>77</v>
      </c>
      <c r="E210" s="140" t="s">
        <v>187</v>
      </c>
      <c r="F210" s="140" t="s">
        <v>209</v>
      </c>
      <c r="J210" s="141">
        <f>BK210</f>
        <v>0</v>
      </c>
      <c r="L210" s="130"/>
      <c r="M210" s="134"/>
      <c r="N210" s="135"/>
      <c r="O210" s="135"/>
      <c r="P210" s="136">
        <f>SUM(P211:P217)</f>
        <v>14.237856000000001</v>
      </c>
      <c r="Q210" s="135"/>
      <c r="R210" s="136">
        <f>SUM(R211:R217)</f>
        <v>0</v>
      </c>
      <c r="S210" s="135"/>
      <c r="T210" s="137">
        <f>SUM(T211:T217)</f>
        <v>3.1103999999999998</v>
      </c>
      <c r="AR210" s="131" t="s">
        <v>84</v>
      </c>
      <c r="AT210" s="138" t="s">
        <v>77</v>
      </c>
      <c r="AU210" s="138" t="s">
        <v>84</v>
      </c>
      <c r="AY210" s="131" t="s">
        <v>130</v>
      </c>
      <c r="BK210" s="139">
        <f>SUM(BK211:BK217)</f>
        <v>0</v>
      </c>
    </row>
    <row r="211" spans="1:65" s="2" customFormat="1" ht="16.5" customHeight="1">
      <c r="A211" s="30"/>
      <c r="B211" s="142"/>
      <c r="C211" s="143" t="s">
        <v>210</v>
      </c>
      <c r="D211" s="143" t="s">
        <v>132</v>
      </c>
      <c r="E211" s="144" t="s">
        <v>211</v>
      </c>
      <c r="F211" s="145" t="s">
        <v>212</v>
      </c>
      <c r="G211" s="146" t="s">
        <v>135</v>
      </c>
      <c r="H211" s="147">
        <v>1.296</v>
      </c>
      <c r="I211" s="148"/>
      <c r="J211" s="148">
        <f>ROUND(I211*H211,2)</f>
        <v>0</v>
      </c>
      <c r="K211" s="145" t="s">
        <v>136</v>
      </c>
      <c r="L211" s="31"/>
      <c r="M211" s="149" t="s">
        <v>1</v>
      </c>
      <c r="N211" s="150" t="s">
        <v>43</v>
      </c>
      <c r="O211" s="151">
        <v>10.986000000000001</v>
      </c>
      <c r="P211" s="151">
        <f>O211*H211</f>
        <v>14.237856000000001</v>
      </c>
      <c r="Q211" s="151">
        <v>0</v>
      </c>
      <c r="R211" s="151">
        <f>Q211*H211</f>
        <v>0</v>
      </c>
      <c r="S211" s="151">
        <v>2.4</v>
      </c>
      <c r="T211" s="152">
        <f>S211*H211</f>
        <v>3.1103999999999998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3" t="s">
        <v>137</v>
      </c>
      <c r="AT211" s="153" t="s">
        <v>132</v>
      </c>
      <c r="AU211" s="153" t="s">
        <v>86</v>
      </c>
      <c r="AY211" s="17" t="s">
        <v>130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7" t="s">
        <v>84</v>
      </c>
      <c r="BK211" s="154">
        <f>ROUND(I211*H211,2)</f>
        <v>0</v>
      </c>
      <c r="BL211" s="17" t="s">
        <v>137</v>
      </c>
      <c r="BM211" s="153" t="s">
        <v>213</v>
      </c>
    </row>
    <row r="212" spans="1:65" s="2" customFormat="1" ht="19.5">
      <c r="A212" s="30"/>
      <c r="B212" s="31"/>
      <c r="C212" s="30"/>
      <c r="D212" s="156" t="s">
        <v>152</v>
      </c>
      <c r="E212" s="30"/>
      <c r="F212" s="176" t="s">
        <v>214</v>
      </c>
      <c r="G212" s="30"/>
      <c r="H212" s="30"/>
      <c r="I212" s="30"/>
      <c r="J212" s="30"/>
      <c r="K212" s="30"/>
      <c r="L212" s="31"/>
      <c r="M212" s="177"/>
      <c r="N212" s="178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7" t="s">
        <v>152</v>
      </c>
      <c r="AU212" s="17" t="s">
        <v>86</v>
      </c>
    </row>
    <row r="213" spans="1:65" s="13" customFormat="1">
      <c r="B213" s="155"/>
      <c r="D213" s="156" t="s">
        <v>139</v>
      </c>
      <c r="E213" s="157" t="s">
        <v>1</v>
      </c>
      <c r="F213" s="158" t="s">
        <v>215</v>
      </c>
      <c r="H213" s="157" t="s">
        <v>1</v>
      </c>
      <c r="L213" s="155"/>
      <c r="M213" s="159"/>
      <c r="N213" s="160"/>
      <c r="O213" s="160"/>
      <c r="P213" s="160"/>
      <c r="Q213" s="160"/>
      <c r="R213" s="160"/>
      <c r="S213" s="160"/>
      <c r="T213" s="161"/>
      <c r="AT213" s="157" t="s">
        <v>139</v>
      </c>
      <c r="AU213" s="157" t="s">
        <v>86</v>
      </c>
      <c r="AV213" s="13" t="s">
        <v>84</v>
      </c>
      <c r="AW213" s="13" t="s">
        <v>34</v>
      </c>
      <c r="AX213" s="13" t="s">
        <v>78</v>
      </c>
      <c r="AY213" s="157" t="s">
        <v>130</v>
      </c>
    </row>
    <row r="214" spans="1:65" s="14" customFormat="1">
      <c r="B214" s="162"/>
      <c r="D214" s="156" t="s">
        <v>139</v>
      </c>
      <c r="E214" s="163" t="s">
        <v>1</v>
      </c>
      <c r="F214" s="164" t="s">
        <v>216</v>
      </c>
      <c r="H214" s="165">
        <v>1.296</v>
      </c>
      <c r="L214" s="162"/>
      <c r="M214" s="166"/>
      <c r="N214" s="167"/>
      <c r="O214" s="167"/>
      <c r="P214" s="167"/>
      <c r="Q214" s="167"/>
      <c r="R214" s="167"/>
      <c r="S214" s="167"/>
      <c r="T214" s="168"/>
      <c r="AT214" s="163" t="s">
        <v>139</v>
      </c>
      <c r="AU214" s="163" t="s">
        <v>86</v>
      </c>
      <c r="AV214" s="14" t="s">
        <v>86</v>
      </c>
      <c r="AW214" s="14" t="s">
        <v>34</v>
      </c>
      <c r="AX214" s="14" t="s">
        <v>78</v>
      </c>
      <c r="AY214" s="163" t="s">
        <v>130</v>
      </c>
    </row>
    <row r="215" spans="1:65" s="15" customFormat="1">
      <c r="B215" s="169"/>
      <c r="D215" s="156" t="s">
        <v>139</v>
      </c>
      <c r="E215" s="170" t="s">
        <v>1</v>
      </c>
      <c r="F215" s="171" t="s">
        <v>148</v>
      </c>
      <c r="H215" s="172">
        <v>1.296</v>
      </c>
      <c r="L215" s="169"/>
      <c r="M215" s="173"/>
      <c r="N215" s="174"/>
      <c r="O215" s="174"/>
      <c r="P215" s="174"/>
      <c r="Q215" s="174"/>
      <c r="R215" s="174"/>
      <c r="S215" s="174"/>
      <c r="T215" s="175"/>
      <c r="AT215" s="170" t="s">
        <v>139</v>
      </c>
      <c r="AU215" s="170" t="s">
        <v>86</v>
      </c>
      <c r="AV215" s="15" t="s">
        <v>137</v>
      </c>
      <c r="AW215" s="15" t="s">
        <v>34</v>
      </c>
      <c r="AX215" s="15" t="s">
        <v>84</v>
      </c>
      <c r="AY215" s="170" t="s">
        <v>130</v>
      </c>
    </row>
    <row r="216" spans="1:65" s="2" customFormat="1" ht="16.5" customHeight="1">
      <c r="A216" s="30"/>
      <c r="B216" s="142"/>
      <c r="C216" s="143" t="s">
        <v>217</v>
      </c>
      <c r="D216" s="143" t="s">
        <v>132</v>
      </c>
      <c r="E216" s="144" t="s">
        <v>218</v>
      </c>
      <c r="F216" s="145" t="s">
        <v>219</v>
      </c>
      <c r="G216" s="146" t="s">
        <v>220</v>
      </c>
      <c r="H216" s="147">
        <v>2</v>
      </c>
      <c r="I216" s="148"/>
      <c r="J216" s="148">
        <f>ROUND(I216*H216,2)</f>
        <v>0</v>
      </c>
      <c r="K216" s="145" t="s">
        <v>221</v>
      </c>
      <c r="L216" s="31"/>
      <c r="M216" s="149" t="s">
        <v>1</v>
      </c>
      <c r="N216" s="150" t="s">
        <v>43</v>
      </c>
      <c r="O216" s="151">
        <v>0</v>
      </c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3" t="s">
        <v>137</v>
      </c>
      <c r="AT216" s="153" t="s">
        <v>132</v>
      </c>
      <c r="AU216" s="153" t="s">
        <v>86</v>
      </c>
      <c r="AY216" s="17" t="s">
        <v>130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7" t="s">
        <v>84</v>
      </c>
      <c r="BK216" s="154">
        <f>ROUND(I216*H216,2)</f>
        <v>0</v>
      </c>
      <c r="BL216" s="17" t="s">
        <v>137</v>
      </c>
      <c r="BM216" s="153" t="s">
        <v>222</v>
      </c>
    </row>
    <row r="217" spans="1:65" s="2" customFormat="1" ht="19.5">
      <c r="A217" s="30"/>
      <c r="B217" s="31"/>
      <c r="C217" s="30"/>
      <c r="D217" s="156" t="s">
        <v>152</v>
      </c>
      <c r="E217" s="30"/>
      <c r="F217" s="176" t="s">
        <v>223</v>
      </c>
      <c r="G217" s="30"/>
      <c r="H217" s="30"/>
      <c r="I217" s="30"/>
      <c r="J217" s="30"/>
      <c r="K217" s="30"/>
      <c r="L217" s="31"/>
      <c r="M217" s="177"/>
      <c r="N217" s="178"/>
      <c r="O217" s="56"/>
      <c r="P217" s="56"/>
      <c r="Q217" s="56"/>
      <c r="R217" s="56"/>
      <c r="S217" s="56"/>
      <c r="T217" s="57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7" t="s">
        <v>152</v>
      </c>
      <c r="AU217" s="17" t="s">
        <v>86</v>
      </c>
    </row>
    <row r="218" spans="1:65" s="12" customFormat="1" ht="22.9" customHeight="1">
      <c r="B218" s="130"/>
      <c r="D218" s="131" t="s">
        <v>77</v>
      </c>
      <c r="E218" s="140" t="s">
        <v>224</v>
      </c>
      <c r="F218" s="140" t="s">
        <v>225</v>
      </c>
      <c r="J218" s="141">
        <f>BK218</f>
        <v>0</v>
      </c>
      <c r="L218" s="130"/>
      <c r="M218" s="134"/>
      <c r="N218" s="135"/>
      <c r="O218" s="135"/>
      <c r="P218" s="136">
        <f>SUM(P219:P224)</f>
        <v>2.6839300000000001</v>
      </c>
      <c r="Q218" s="135"/>
      <c r="R218" s="136">
        <f>SUM(R219:R224)</f>
        <v>0</v>
      </c>
      <c r="S218" s="135"/>
      <c r="T218" s="137">
        <f>SUM(T219:T224)</f>
        <v>0</v>
      </c>
      <c r="AR218" s="131" t="s">
        <v>84</v>
      </c>
      <c r="AT218" s="138" t="s">
        <v>77</v>
      </c>
      <c r="AU218" s="138" t="s">
        <v>84</v>
      </c>
      <c r="AY218" s="131" t="s">
        <v>130</v>
      </c>
      <c r="BK218" s="139">
        <f>SUM(BK219:BK224)</f>
        <v>0</v>
      </c>
    </row>
    <row r="219" spans="1:65" s="2" customFormat="1" ht="16.5" customHeight="1">
      <c r="A219" s="30"/>
      <c r="B219" s="142"/>
      <c r="C219" s="143" t="s">
        <v>8</v>
      </c>
      <c r="D219" s="143" t="s">
        <v>132</v>
      </c>
      <c r="E219" s="144" t="s">
        <v>226</v>
      </c>
      <c r="F219" s="145" t="s">
        <v>227</v>
      </c>
      <c r="G219" s="146" t="s">
        <v>170</v>
      </c>
      <c r="H219" s="147">
        <v>3.11</v>
      </c>
      <c r="I219" s="148"/>
      <c r="J219" s="148">
        <f>ROUND(I219*H219,2)</f>
        <v>0</v>
      </c>
      <c r="K219" s="145" t="s">
        <v>221</v>
      </c>
      <c r="L219" s="31"/>
      <c r="M219" s="149" t="s">
        <v>1</v>
      </c>
      <c r="N219" s="150" t="s">
        <v>43</v>
      </c>
      <c r="O219" s="151">
        <v>0</v>
      </c>
      <c r="P219" s="151">
        <f>O219*H219</f>
        <v>0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3" t="s">
        <v>137</v>
      </c>
      <c r="AT219" s="153" t="s">
        <v>132</v>
      </c>
      <c r="AU219" s="153" t="s">
        <v>86</v>
      </c>
      <c r="AY219" s="17" t="s">
        <v>130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7" t="s">
        <v>84</v>
      </c>
      <c r="BK219" s="154">
        <f>ROUND(I219*H219,2)</f>
        <v>0</v>
      </c>
      <c r="BL219" s="17" t="s">
        <v>137</v>
      </c>
      <c r="BM219" s="153" t="s">
        <v>228</v>
      </c>
    </row>
    <row r="220" spans="1:65" s="2" customFormat="1" ht="29.25">
      <c r="A220" s="30"/>
      <c r="B220" s="31"/>
      <c r="C220" s="30"/>
      <c r="D220" s="156" t="s">
        <v>152</v>
      </c>
      <c r="E220" s="30"/>
      <c r="F220" s="176" t="s">
        <v>229</v>
      </c>
      <c r="G220" s="30"/>
      <c r="H220" s="30"/>
      <c r="I220" s="30"/>
      <c r="J220" s="30"/>
      <c r="K220" s="30"/>
      <c r="L220" s="31"/>
      <c r="M220" s="177"/>
      <c r="N220" s="178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7" t="s">
        <v>152</v>
      </c>
      <c r="AU220" s="17" t="s">
        <v>86</v>
      </c>
    </row>
    <row r="221" spans="1:65" s="2" customFormat="1" ht="16.5" customHeight="1">
      <c r="A221" s="30"/>
      <c r="B221" s="142"/>
      <c r="C221" s="143" t="s">
        <v>230</v>
      </c>
      <c r="D221" s="143" t="s">
        <v>132</v>
      </c>
      <c r="E221" s="144" t="s">
        <v>231</v>
      </c>
      <c r="F221" s="145" t="s">
        <v>232</v>
      </c>
      <c r="G221" s="146" t="s">
        <v>170</v>
      </c>
      <c r="H221" s="147">
        <v>3.11</v>
      </c>
      <c r="I221" s="148"/>
      <c r="J221" s="148">
        <f>ROUND(I221*H221,2)</f>
        <v>0</v>
      </c>
      <c r="K221" s="145" t="s">
        <v>136</v>
      </c>
      <c r="L221" s="31"/>
      <c r="M221" s="149" t="s">
        <v>1</v>
      </c>
      <c r="N221" s="150" t="s">
        <v>43</v>
      </c>
      <c r="O221" s="151">
        <v>0.246</v>
      </c>
      <c r="P221" s="151">
        <f>O221*H221</f>
        <v>0.76505999999999996</v>
      </c>
      <c r="Q221" s="151">
        <v>0</v>
      </c>
      <c r="R221" s="151">
        <f>Q221*H221</f>
        <v>0</v>
      </c>
      <c r="S221" s="151">
        <v>0</v>
      </c>
      <c r="T221" s="152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3" t="s">
        <v>137</v>
      </c>
      <c r="AT221" s="153" t="s">
        <v>132</v>
      </c>
      <c r="AU221" s="153" t="s">
        <v>86</v>
      </c>
      <c r="AY221" s="17" t="s">
        <v>130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7" t="s">
        <v>84</v>
      </c>
      <c r="BK221" s="154">
        <f>ROUND(I221*H221,2)</f>
        <v>0</v>
      </c>
      <c r="BL221" s="17" t="s">
        <v>137</v>
      </c>
      <c r="BM221" s="153" t="s">
        <v>233</v>
      </c>
    </row>
    <row r="222" spans="1:65" s="2" customFormat="1" ht="16.5" customHeight="1">
      <c r="A222" s="30"/>
      <c r="B222" s="142"/>
      <c r="C222" s="143" t="s">
        <v>234</v>
      </c>
      <c r="D222" s="143" t="s">
        <v>132</v>
      </c>
      <c r="E222" s="144" t="s">
        <v>235</v>
      </c>
      <c r="F222" s="145" t="s">
        <v>236</v>
      </c>
      <c r="G222" s="146" t="s">
        <v>170</v>
      </c>
      <c r="H222" s="147">
        <v>62.2</v>
      </c>
      <c r="I222" s="148"/>
      <c r="J222" s="148">
        <f>ROUND(I222*H222,2)</f>
        <v>0</v>
      </c>
      <c r="K222" s="145" t="s">
        <v>136</v>
      </c>
      <c r="L222" s="31"/>
      <c r="M222" s="149" t="s">
        <v>1</v>
      </c>
      <c r="N222" s="150" t="s">
        <v>43</v>
      </c>
      <c r="O222" s="151">
        <v>1.7000000000000001E-2</v>
      </c>
      <c r="P222" s="151">
        <f>O222*H222</f>
        <v>1.0574000000000001</v>
      </c>
      <c r="Q222" s="151">
        <v>0</v>
      </c>
      <c r="R222" s="151">
        <f>Q222*H222</f>
        <v>0</v>
      </c>
      <c r="S222" s="151">
        <v>0</v>
      </c>
      <c r="T222" s="152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3" t="s">
        <v>137</v>
      </c>
      <c r="AT222" s="153" t="s">
        <v>132</v>
      </c>
      <c r="AU222" s="153" t="s">
        <v>86</v>
      </c>
      <c r="AY222" s="17" t="s">
        <v>130</v>
      </c>
      <c r="BE222" s="154">
        <f>IF(N222="základní",J222,0)</f>
        <v>0</v>
      </c>
      <c r="BF222" s="154">
        <f>IF(N222="snížená",J222,0)</f>
        <v>0</v>
      </c>
      <c r="BG222" s="154">
        <f>IF(N222="zákl. přenesená",J222,0)</f>
        <v>0</v>
      </c>
      <c r="BH222" s="154">
        <f>IF(N222="sníž. přenesená",J222,0)</f>
        <v>0</v>
      </c>
      <c r="BI222" s="154">
        <f>IF(N222="nulová",J222,0)</f>
        <v>0</v>
      </c>
      <c r="BJ222" s="17" t="s">
        <v>84</v>
      </c>
      <c r="BK222" s="154">
        <f>ROUND(I222*H222,2)</f>
        <v>0</v>
      </c>
      <c r="BL222" s="17" t="s">
        <v>137</v>
      </c>
      <c r="BM222" s="153" t="s">
        <v>237</v>
      </c>
    </row>
    <row r="223" spans="1:65" s="14" customFormat="1">
      <c r="B223" s="162"/>
      <c r="D223" s="156" t="s">
        <v>139</v>
      </c>
      <c r="F223" s="164" t="s">
        <v>238</v>
      </c>
      <c r="H223" s="165">
        <v>62.2</v>
      </c>
      <c r="L223" s="162"/>
      <c r="M223" s="166"/>
      <c r="N223" s="167"/>
      <c r="O223" s="167"/>
      <c r="P223" s="167"/>
      <c r="Q223" s="167"/>
      <c r="R223" s="167"/>
      <c r="S223" s="167"/>
      <c r="T223" s="168"/>
      <c r="AT223" s="163" t="s">
        <v>139</v>
      </c>
      <c r="AU223" s="163" t="s">
        <v>86</v>
      </c>
      <c r="AV223" s="14" t="s">
        <v>86</v>
      </c>
      <c r="AW223" s="14" t="s">
        <v>3</v>
      </c>
      <c r="AX223" s="14" t="s">
        <v>84</v>
      </c>
      <c r="AY223" s="163" t="s">
        <v>130</v>
      </c>
    </row>
    <row r="224" spans="1:65" s="2" customFormat="1" ht="16.5" customHeight="1">
      <c r="A224" s="30"/>
      <c r="B224" s="142"/>
      <c r="C224" s="143" t="s">
        <v>239</v>
      </c>
      <c r="D224" s="143" t="s">
        <v>132</v>
      </c>
      <c r="E224" s="144" t="s">
        <v>240</v>
      </c>
      <c r="F224" s="145" t="s">
        <v>241</v>
      </c>
      <c r="G224" s="146" t="s">
        <v>170</v>
      </c>
      <c r="H224" s="147">
        <v>3.11</v>
      </c>
      <c r="I224" s="148"/>
      <c r="J224" s="148">
        <f>ROUND(I224*H224,2)</f>
        <v>0</v>
      </c>
      <c r="K224" s="145" t="s">
        <v>136</v>
      </c>
      <c r="L224" s="31"/>
      <c r="M224" s="149" t="s">
        <v>1</v>
      </c>
      <c r="N224" s="150" t="s">
        <v>43</v>
      </c>
      <c r="O224" s="151">
        <v>0.27700000000000002</v>
      </c>
      <c r="P224" s="151">
        <f>O224*H224</f>
        <v>0.86147000000000007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137</v>
      </c>
      <c r="AT224" s="153" t="s">
        <v>132</v>
      </c>
      <c r="AU224" s="153" t="s">
        <v>86</v>
      </c>
      <c r="AY224" s="17" t="s">
        <v>130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7" t="s">
        <v>84</v>
      </c>
      <c r="BK224" s="154">
        <f>ROUND(I224*H224,2)</f>
        <v>0</v>
      </c>
      <c r="BL224" s="17" t="s">
        <v>137</v>
      </c>
      <c r="BM224" s="153" t="s">
        <v>242</v>
      </c>
    </row>
    <row r="225" spans="1:65" s="12" customFormat="1" ht="22.9" customHeight="1">
      <c r="B225" s="130"/>
      <c r="D225" s="131" t="s">
        <v>77</v>
      </c>
      <c r="E225" s="140" t="s">
        <v>243</v>
      </c>
      <c r="F225" s="140" t="s">
        <v>244</v>
      </c>
      <c r="J225" s="141">
        <f>BK225</f>
        <v>0</v>
      </c>
      <c r="L225" s="130"/>
      <c r="M225" s="134"/>
      <c r="N225" s="135"/>
      <c r="O225" s="135"/>
      <c r="P225" s="136">
        <f>P226</f>
        <v>2.8730339999999996</v>
      </c>
      <c r="Q225" s="135"/>
      <c r="R225" s="136">
        <f>R226</f>
        <v>0</v>
      </c>
      <c r="S225" s="135"/>
      <c r="T225" s="137">
        <f>T226</f>
        <v>0</v>
      </c>
      <c r="AR225" s="131" t="s">
        <v>84</v>
      </c>
      <c r="AT225" s="138" t="s">
        <v>77</v>
      </c>
      <c r="AU225" s="138" t="s">
        <v>84</v>
      </c>
      <c r="AY225" s="131" t="s">
        <v>130</v>
      </c>
      <c r="BK225" s="139">
        <f>BK226</f>
        <v>0</v>
      </c>
    </row>
    <row r="226" spans="1:65" s="2" customFormat="1" ht="16.5" customHeight="1">
      <c r="A226" s="30"/>
      <c r="B226" s="142"/>
      <c r="C226" s="143" t="s">
        <v>245</v>
      </c>
      <c r="D226" s="143" t="s">
        <v>132</v>
      </c>
      <c r="E226" s="144" t="s">
        <v>246</v>
      </c>
      <c r="F226" s="145" t="s">
        <v>247</v>
      </c>
      <c r="G226" s="146" t="s">
        <v>170</v>
      </c>
      <c r="H226" s="147">
        <v>4.1219999999999999</v>
      </c>
      <c r="I226" s="148"/>
      <c r="J226" s="148">
        <f>ROUND(I226*H226,2)</f>
        <v>0</v>
      </c>
      <c r="K226" s="145" t="s">
        <v>136</v>
      </c>
      <c r="L226" s="31"/>
      <c r="M226" s="149" t="s">
        <v>1</v>
      </c>
      <c r="N226" s="150" t="s">
        <v>43</v>
      </c>
      <c r="O226" s="151">
        <v>0.69699999999999995</v>
      </c>
      <c r="P226" s="151">
        <f>O226*H226</f>
        <v>2.8730339999999996</v>
      </c>
      <c r="Q226" s="151">
        <v>0</v>
      </c>
      <c r="R226" s="151">
        <f>Q226*H226</f>
        <v>0</v>
      </c>
      <c r="S226" s="151">
        <v>0</v>
      </c>
      <c r="T226" s="15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3" t="s">
        <v>137</v>
      </c>
      <c r="AT226" s="153" t="s">
        <v>132</v>
      </c>
      <c r="AU226" s="153" t="s">
        <v>86</v>
      </c>
      <c r="AY226" s="17" t="s">
        <v>130</v>
      </c>
      <c r="BE226" s="154">
        <f>IF(N226="základní",J226,0)</f>
        <v>0</v>
      </c>
      <c r="BF226" s="154">
        <f>IF(N226="snížená",J226,0)</f>
        <v>0</v>
      </c>
      <c r="BG226" s="154">
        <f>IF(N226="zákl. přenesená",J226,0)</f>
        <v>0</v>
      </c>
      <c r="BH226" s="154">
        <f>IF(N226="sníž. přenesená",J226,0)</f>
        <v>0</v>
      </c>
      <c r="BI226" s="154">
        <f>IF(N226="nulová",J226,0)</f>
        <v>0</v>
      </c>
      <c r="BJ226" s="17" t="s">
        <v>84</v>
      </c>
      <c r="BK226" s="154">
        <f>ROUND(I226*H226,2)</f>
        <v>0</v>
      </c>
      <c r="BL226" s="17" t="s">
        <v>137</v>
      </c>
      <c r="BM226" s="153" t="s">
        <v>248</v>
      </c>
    </row>
    <row r="227" spans="1:65" s="12" customFormat="1" ht="25.9" customHeight="1">
      <c r="B227" s="130"/>
      <c r="D227" s="131" t="s">
        <v>77</v>
      </c>
      <c r="E227" s="132" t="s">
        <v>249</v>
      </c>
      <c r="F227" s="132" t="s">
        <v>250</v>
      </c>
      <c r="J227" s="133">
        <f>BK227</f>
        <v>0</v>
      </c>
      <c r="L227" s="130"/>
      <c r="M227" s="134"/>
      <c r="N227" s="135"/>
      <c r="O227" s="135"/>
      <c r="P227" s="136">
        <f>P228</f>
        <v>0</v>
      </c>
      <c r="Q227" s="135"/>
      <c r="R227" s="136">
        <f>R228</f>
        <v>0</v>
      </c>
      <c r="S227" s="135"/>
      <c r="T227" s="137">
        <f>T228</f>
        <v>0</v>
      </c>
      <c r="AR227" s="131" t="s">
        <v>155</v>
      </c>
      <c r="AT227" s="138" t="s">
        <v>77</v>
      </c>
      <c r="AU227" s="138" t="s">
        <v>78</v>
      </c>
      <c r="AY227" s="131" t="s">
        <v>130</v>
      </c>
      <c r="BK227" s="139">
        <f>BK228</f>
        <v>0</v>
      </c>
    </row>
    <row r="228" spans="1:65" s="12" customFormat="1" ht="22.9" customHeight="1">
      <c r="B228" s="130"/>
      <c r="D228" s="131" t="s">
        <v>77</v>
      </c>
      <c r="E228" s="140" t="s">
        <v>251</v>
      </c>
      <c r="F228" s="140" t="s">
        <v>252</v>
      </c>
      <c r="J228" s="141">
        <f>BK228</f>
        <v>0</v>
      </c>
      <c r="L228" s="130"/>
      <c r="M228" s="134"/>
      <c r="N228" s="135"/>
      <c r="O228" s="135"/>
      <c r="P228" s="136">
        <f>SUM(P229:P232)</f>
        <v>0</v>
      </c>
      <c r="Q228" s="135"/>
      <c r="R228" s="136">
        <f>SUM(R229:R232)</f>
        <v>0</v>
      </c>
      <c r="S228" s="135"/>
      <c r="T228" s="137">
        <f>SUM(T229:T232)</f>
        <v>0</v>
      </c>
      <c r="AR228" s="131" t="s">
        <v>155</v>
      </c>
      <c r="AT228" s="138" t="s">
        <v>77</v>
      </c>
      <c r="AU228" s="138" t="s">
        <v>84</v>
      </c>
      <c r="AY228" s="131" t="s">
        <v>130</v>
      </c>
      <c r="BK228" s="139">
        <f>SUM(BK229:BK232)</f>
        <v>0</v>
      </c>
    </row>
    <row r="229" spans="1:65" s="2" customFormat="1" ht="16.5" customHeight="1">
      <c r="A229" s="30"/>
      <c r="B229" s="142"/>
      <c r="C229" s="143" t="s">
        <v>253</v>
      </c>
      <c r="D229" s="143" t="s">
        <v>132</v>
      </c>
      <c r="E229" s="144" t="s">
        <v>254</v>
      </c>
      <c r="F229" s="145" t="s">
        <v>255</v>
      </c>
      <c r="G229" s="146" t="s">
        <v>256</v>
      </c>
      <c r="H229" s="147">
        <v>26</v>
      </c>
      <c r="I229" s="148"/>
      <c r="J229" s="148">
        <f>ROUND(I229*H229,2)</f>
        <v>0</v>
      </c>
      <c r="K229" s="145" t="s">
        <v>221</v>
      </c>
      <c r="L229" s="31"/>
      <c r="M229" s="149" t="s">
        <v>1</v>
      </c>
      <c r="N229" s="150" t="s">
        <v>43</v>
      </c>
      <c r="O229" s="151">
        <v>0</v>
      </c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3" t="s">
        <v>257</v>
      </c>
      <c r="AT229" s="153" t="s">
        <v>132</v>
      </c>
      <c r="AU229" s="153" t="s">
        <v>86</v>
      </c>
      <c r="AY229" s="17" t="s">
        <v>130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7" t="s">
        <v>84</v>
      </c>
      <c r="BK229" s="154">
        <f>ROUND(I229*H229,2)</f>
        <v>0</v>
      </c>
      <c r="BL229" s="17" t="s">
        <v>257</v>
      </c>
      <c r="BM229" s="153" t="s">
        <v>258</v>
      </c>
    </row>
    <row r="230" spans="1:65" s="2" customFormat="1" ht="29.25">
      <c r="A230" s="30"/>
      <c r="B230" s="31"/>
      <c r="C230" s="30"/>
      <c r="D230" s="156" t="s">
        <v>152</v>
      </c>
      <c r="E230" s="30"/>
      <c r="F230" s="176" t="s">
        <v>259</v>
      </c>
      <c r="G230" s="30"/>
      <c r="H230" s="30"/>
      <c r="I230" s="30"/>
      <c r="J230" s="30"/>
      <c r="K230" s="30"/>
      <c r="L230" s="31"/>
      <c r="M230" s="177"/>
      <c r="N230" s="178"/>
      <c r="O230" s="56"/>
      <c r="P230" s="56"/>
      <c r="Q230" s="56"/>
      <c r="R230" s="56"/>
      <c r="S230" s="56"/>
      <c r="T230" s="57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7" t="s">
        <v>152</v>
      </c>
      <c r="AU230" s="17" t="s">
        <v>86</v>
      </c>
    </row>
    <row r="231" spans="1:65" s="14" customFormat="1">
      <c r="B231" s="162"/>
      <c r="D231" s="156" t="s">
        <v>139</v>
      </c>
      <c r="E231" s="163" t="s">
        <v>1</v>
      </c>
      <c r="F231" s="164" t="s">
        <v>260</v>
      </c>
      <c r="H231" s="165">
        <v>26</v>
      </c>
      <c r="L231" s="162"/>
      <c r="M231" s="166"/>
      <c r="N231" s="167"/>
      <c r="O231" s="167"/>
      <c r="P231" s="167"/>
      <c r="Q231" s="167"/>
      <c r="R231" s="167"/>
      <c r="S231" s="167"/>
      <c r="T231" s="168"/>
      <c r="AT231" s="163" t="s">
        <v>139</v>
      </c>
      <c r="AU231" s="163" t="s">
        <v>86</v>
      </c>
      <c r="AV231" s="14" t="s">
        <v>86</v>
      </c>
      <c r="AW231" s="14" t="s">
        <v>34</v>
      </c>
      <c r="AX231" s="14" t="s">
        <v>78</v>
      </c>
      <c r="AY231" s="163" t="s">
        <v>130</v>
      </c>
    </row>
    <row r="232" spans="1:65" s="15" customFormat="1">
      <c r="B232" s="169"/>
      <c r="D232" s="156" t="s">
        <v>139</v>
      </c>
      <c r="E232" s="170" t="s">
        <v>1</v>
      </c>
      <c r="F232" s="171" t="s">
        <v>148</v>
      </c>
      <c r="H232" s="172">
        <v>26</v>
      </c>
      <c r="L232" s="169"/>
      <c r="M232" s="179"/>
      <c r="N232" s="180"/>
      <c r="O232" s="180"/>
      <c r="P232" s="180"/>
      <c r="Q232" s="180"/>
      <c r="R232" s="180"/>
      <c r="S232" s="180"/>
      <c r="T232" s="181"/>
      <c r="AT232" s="170" t="s">
        <v>139</v>
      </c>
      <c r="AU232" s="170" t="s">
        <v>86</v>
      </c>
      <c r="AV232" s="15" t="s">
        <v>137</v>
      </c>
      <c r="AW232" s="15" t="s">
        <v>34</v>
      </c>
      <c r="AX232" s="15" t="s">
        <v>84</v>
      </c>
      <c r="AY232" s="170" t="s">
        <v>130</v>
      </c>
    </row>
    <row r="233" spans="1:65" s="2" customFormat="1" ht="6.95" customHeight="1">
      <c r="A233" s="30"/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31"/>
      <c r="M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</row>
  </sheetData>
  <autoFilter ref="C127:K232" xr:uid="{00000000-0009-0000-0000-000002000000}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&amp;LSO-05&amp;CStrana &amp;P z &amp;N&amp;RD.1.1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2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6" t="str">
        <f>'Rekapitulace stavby'!K6</f>
        <v>STAVEBNÍ ÚPRAVY ZPEVNĚNÝCH PLOCH AREÁLU FBI, SO-05</v>
      </c>
      <c r="F7" s="227"/>
      <c r="G7" s="227"/>
      <c r="H7" s="227"/>
      <c r="L7" s="20"/>
    </row>
    <row r="8" spans="1:46" s="1" customFormat="1" ht="12" customHeight="1">
      <c r="B8" s="20"/>
      <c r="D8" s="26" t="s">
        <v>99</v>
      </c>
      <c r="L8" s="20"/>
    </row>
    <row r="9" spans="1:46" s="2" customFormat="1" ht="16.5" customHeight="1">
      <c r="A9" s="30"/>
      <c r="B9" s="31"/>
      <c r="C9" s="30"/>
      <c r="D9" s="30"/>
      <c r="E9" s="226" t="s">
        <v>275</v>
      </c>
      <c r="F9" s="225"/>
      <c r="G9" s="225"/>
      <c r="H9" s="22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6" t="s">
        <v>100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187" t="s">
        <v>261</v>
      </c>
      <c r="F11" s="225"/>
      <c r="G11" s="225"/>
      <c r="H11" s="22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6" t="s">
        <v>15</v>
      </c>
      <c r="E13" s="30"/>
      <c r="F13" s="24" t="s">
        <v>16</v>
      </c>
      <c r="G13" s="30"/>
      <c r="H13" s="30"/>
      <c r="I13" s="26" t="s">
        <v>17</v>
      </c>
      <c r="J13" s="24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19</v>
      </c>
      <c r="E14" s="30"/>
      <c r="F14" s="24" t="s">
        <v>20</v>
      </c>
      <c r="G14" s="30"/>
      <c r="H14" s="30"/>
      <c r="I14" s="26" t="s">
        <v>21</v>
      </c>
      <c r="J14" s="53">
        <f>'Rekapitulace stavby'!AN8</f>
        <v>44074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6" t="s">
        <v>26</v>
      </c>
      <c r="E16" s="30"/>
      <c r="F16" s="30"/>
      <c r="G16" s="30"/>
      <c r="H16" s="30"/>
      <c r="I16" s="26" t="s">
        <v>27</v>
      </c>
      <c r="J16" s="24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4" t="s">
        <v>28</v>
      </c>
      <c r="F17" s="30"/>
      <c r="G17" s="30"/>
      <c r="H17" s="30"/>
      <c r="I17" s="26" t="s">
        <v>29</v>
      </c>
      <c r="J17" s="24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6" t="s">
        <v>30</v>
      </c>
      <c r="E19" s="30"/>
      <c r="F19" s="30"/>
      <c r="G19" s="30"/>
      <c r="H19" s="30"/>
      <c r="I19" s="26" t="s">
        <v>27</v>
      </c>
      <c r="J19" s="24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4" t="s">
        <v>31</v>
      </c>
      <c r="F20" s="30"/>
      <c r="G20" s="30"/>
      <c r="H20" s="30"/>
      <c r="I20" s="26" t="s">
        <v>29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6" t="s">
        <v>32</v>
      </c>
      <c r="E22" s="30"/>
      <c r="F22" s="30"/>
      <c r="G22" s="30"/>
      <c r="H22" s="30"/>
      <c r="I22" s="26" t="s">
        <v>27</v>
      </c>
      <c r="J22" s="24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4" t="s">
        <v>33</v>
      </c>
      <c r="F23" s="30"/>
      <c r="G23" s="30"/>
      <c r="H23" s="30"/>
      <c r="I23" s="26" t="s">
        <v>29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6" t="s">
        <v>35</v>
      </c>
      <c r="E25" s="30"/>
      <c r="F25" s="30"/>
      <c r="G25" s="30"/>
      <c r="H25" s="30"/>
      <c r="I25" s="26" t="s">
        <v>27</v>
      </c>
      <c r="J25" s="24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6" t="s">
        <v>29</v>
      </c>
      <c r="J26" s="24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6" t="s">
        <v>36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83.25" customHeight="1">
      <c r="A29" s="94"/>
      <c r="B29" s="95"/>
      <c r="C29" s="94"/>
      <c r="D29" s="94"/>
      <c r="E29" s="216" t="s">
        <v>37</v>
      </c>
      <c r="F29" s="216"/>
      <c r="G29" s="216"/>
      <c r="H29" s="21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7" t="s">
        <v>38</v>
      </c>
      <c r="E32" s="30"/>
      <c r="F32" s="30"/>
      <c r="G32" s="30"/>
      <c r="H32" s="30"/>
      <c r="I32" s="30"/>
      <c r="J32" s="69">
        <f>ROUND(J121,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40</v>
      </c>
      <c r="G34" s="30"/>
      <c r="H34" s="30"/>
      <c r="I34" s="34" t="s">
        <v>39</v>
      </c>
      <c r="J34" s="34" t="s">
        <v>41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42</v>
      </c>
      <c r="E35" s="26" t="s">
        <v>43</v>
      </c>
      <c r="F35" s="99">
        <f>ROUND((SUM(BE121:BE123)),  2)</f>
        <v>0</v>
      </c>
      <c r="G35" s="30"/>
      <c r="H35" s="30"/>
      <c r="I35" s="100">
        <v>0.21</v>
      </c>
      <c r="J35" s="99">
        <f>ROUND(((SUM(BE121:BE123))*I35),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6" t="s">
        <v>44</v>
      </c>
      <c r="F36" s="99">
        <f>ROUND((SUM(BF121:BF123)),  2)</f>
        <v>0</v>
      </c>
      <c r="G36" s="30"/>
      <c r="H36" s="30"/>
      <c r="I36" s="100">
        <v>0.15</v>
      </c>
      <c r="J36" s="99">
        <f>ROUND(((SUM(BF121:BF123))*I36),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9">
        <f>ROUND((SUM(BG121:BG123)),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6" t="s">
        <v>46</v>
      </c>
      <c r="F38" s="99">
        <f>ROUND((SUM(BH121:BH123)),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6" t="s">
        <v>47</v>
      </c>
      <c r="F39" s="99">
        <f>ROUND((SUM(BI121:BI123)),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02" t="s">
        <v>48</v>
      </c>
      <c r="E41" s="58"/>
      <c r="F41" s="58"/>
      <c r="G41" s="103" t="s">
        <v>49</v>
      </c>
      <c r="H41" s="104" t="s">
        <v>50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0"/>
      <c r="B61" s="31"/>
      <c r="C61" s="30"/>
      <c r="D61" s="43" t="s">
        <v>53</v>
      </c>
      <c r="E61" s="33"/>
      <c r="F61" s="107" t="s">
        <v>54</v>
      </c>
      <c r="G61" s="43" t="s">
        <v>53</v>
      </c>
      <c r="H61" s="33"/>
      <c r="I61" s="33"/>
      <c r="J61" s="108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0"/>
      <c r="B76" s="31"/>
      <c r="C76" s="30"/>
      <c r="D76" s="43" t="s">
        <v>53</v>
      </c>
      <c r="E76" s="33"/>
      <c r="F76" s="107" t="s">
        <v>54</v>
      </c>
      <c r="G76" s="43" t="s">
        <v>53</v>
      </c>
      <c r="H76" s="33"/>
      <c r="I76" s="33"/>
      <c r="J76" s="108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1" t="s">
        <v>102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26" t="str">
        <f>E7</f>
        <v>STAVEBNÍ ÚPRAVY ZPEVNĚNÝCH PLOCH AREÁLU FBI, SO-05</v>
      </c>
      <c r="F85" s="227"/>
      <c r="G85" s="227"/>
      <c r="H85" s="22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6" t="s">
        <v>99</v>
      </c>
      <c r="L86" s="20"/>
    </row>
    <row r="87" spans="1:31" s="2" customFormat="1" ht="16.5" customHeight="1">
      <c r="A87" s="30"/>
      <c r="B87" s="31"/>
      <c r="C87" s="30"/>
      <c r="D87" s="30"/>
      <c r="E87" s="226" t="s">
        <v>275</v>
      </c>
      <c r="F87" s="225"/>
      <c r="G87" s="225"/>
      <c r="H87" s="22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100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187" t="str">
        <f>E11</f>
        <v>D.1.4.3 - Silnoproudá elektrotechnika</v>
      </c>
      <c r="F89" s="225"/>
      <c r="G89" s="225"/>
      <c r="H89" s="22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19</v>
      </c>
      <c r="D91" s="30"/>
      <c r="E91" s="30"/>
      <c r="F91" s="24" t="str">
        <f>F14</f>
        <v xml:space="preserve"> </v>
      </c>
      <c r="G91" s="30"/>
      <c r="H91" s="30"/>
      <c r="I91" s="26" t="s">
        <v>21</v>
      </c>
      <c r="J91" s="53">
        <f>IF(J14="","",J14)</f>
        <v>44074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26</v>
      </c>
      <c r="D93" s="30"/>
      <c r="E93" s="30"/>
      <c r="F93" s="24" t="str">
        <f>E17</f>
        <v>VŠB-TU Ostrava</v>
      </c>
      <c r="G93" s="30"/>
      <c r="H93" s="30"/>
      <c r="I93" s="26" t="s">
        <v>32</v>
      </c>
      <c r="J93" s="28" t="str">
        <f>E23</f>
        <v>MARPO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0"/>
      <c r="E94" s="30"/>
      <c r="F94" s="24" t="str">
        <f>IF(E20="","",E20)</f>
        <v>MARPO s.r.o., 28. října 66/201, Ostrava</v>
      </c>
      <c r="G94" s="30"/>
      <c r="H94" s="30"/>
      <c r="I94" s="26" t="s">
        <v>35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1" t="s">
        <v>105</v>
      </c>
      <c r="D98" s="30"/>
      <c r="E98" s="30"/>
      <c r="F98" s="30"/>
      <c r="G98" s="30"/>
      <c r="H98" s="30"/>
      <c r="I98" s="30"/>
      <c r="J98" s="69">
        <f>J121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106</v>
      </c>
    </row>
    <row r="99" spans="1:47" s="9" customFormat="1" ht="24.95" customHeight="1">
      <c r="B99" s="112"/>
      <c r="D99" s="113" t="s">
        <v>262</v>
      </c>
      <c r="E99" s="114"/>
      <c r="F99" s="114"/>
      <c r="G99" s="114"/>
      <c r="H99" s="114"/>
      <c r="I99" s="114"/>
      <c r="J99" s="115">
        <f>J122</f>
        <v>0</v>
      </c>
      <c r="L99" s="112"/>
    </row>
    <row r="100" spans="1:47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1" t="s">
        <v>115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0"/>
      <c r="D109" s="30"/>
      <c r="E109" s="226" t="str">
        <f>E7</f>
        <v>STAVEBNÍ ÚPRAVY ZPEVNĚNÝCH PLOCH AREÁLU FBI, SO-05</v>
      </c>
      <c r="F109" s="227"/>
      <c r="G109" s="227"/>
      <c r="H109" s="227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20"/>
      <c r="C110" s="26" t="s">
        <v>99</v>
      </c>
      <c r="L110" s="20"/>
    </row>
    <row r="111" spans="1:47" s="2" customFormat="1" ht="16.5" customHeight="1">
      <c r="A111" s="30"/>
      <c r="B111" s="31"/>
      <c r="C111" s="30"/>
      <c r="D111" s="30"/>
      <c r="E111" s="226" t="s">
        <v>275</v>
      </c>
      <c r="F111" s="225"/>
      <c r="G111" s="225"/>
      <c r="H111" s="225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100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187" t="str">
        <f>E11</f>
        <v>D.1.4.3 - Silnoproudá elektrotechnika</v>
      </c>
      <c r="F113" s="225"/>
      <c r="G113" s="225"/>
      <c r="H113" s="225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19</v>
      </c>
      <c r="D115" s="30"/>
      <c r="E115" s="30"/>
      <c r="F115" s="24" t="str">
        <f>F14</f>
        <v xml:space="preserve"> </v>
      </c>
      <c r="G115" s="30"/>
      <c r="H115" s="30"/>
      <c r="I115" s="26" t="s">
        <v>21</v>
      </c>
      <c r="J115" s="53">
        <f>IF(J14="","",J14)</f>
        <v>44074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26</v>
      </c>
      <c r="D117" s="30"/>
      <c r="E117" s="30"/>
      <c r="F117" s="24" t="str">
        <f>E17</f>
        <v>VŠB-TU Ostrava</v>
      </c>
      <c r="G117" s="30"/>
      <c r="H117" s="30"/>
      <c r="I117" s="26" t="s">
        <v>32</v>
      </c>
      <c r="J117" s="28" t="str">
        <f>E23</f>
        <v>MARPO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0"/>
      <c r="E118" s="30"/>
      <c r="F118" s="24" t="str">
        <f>IF(E20="","",E20)</f>
        <v>MARPO s.r.o., 28. října 66/201, Ostrava</v>
      </c>
      <c r="G118" s="30"/>
      <c r="H118" s="30"/>
      <c r="I118" s="26" t="s">
        <v>35</v>
      </c>
      <c r="J118" s="28" t="str">
        <f>E26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20"/>
      <c r="B120" s="121"/>
      <c r="C120" s="122" t="s">
        <v>116</v>
      </c>
      <c r="D120" s="123" t="s">
        <v>63</v>
      </c>
      <c r="E120" s="123" t="s">
        <v>59</v>
      </c>
      <c r="F120" s="123" t="s">
        <v>60</v>
      </c>
      <c r="G120" s="123" t="s">
        <v>117</v>
      </c>
      <c r="H120" s="123" t="s">
        <v>118</v>
      </c>
      <c r="I120" s="123" t="s">
        <v>119</v>
      </c>
      <c r="J120" s="123" t="s">
        <v>104</v>
      </c>
      <c r="K120" s="124" t="s">
        <v>120</v>
      </c>
      <c r="L120" s="125"/>
      <c r="M120" s="60" t="s">
        <v>1</v>
      </c>
      <c r="N120" s="61" t="s">
        <v>42</v>
      </c>
      <c r="O120" s="61" t="s">
        <v>121</v>
      </c>
      <c r="P120" s="61" t="s">
        <v>122</v>
      </c>
      <c r="Q120" s="61" t="s">
        <v>123</v>
      </c>
      <c r="R120" s="61" t="s">
        <v>124</v>
      </c>
      <c r="S120" s="61" t="s">
        <v>125</v>
      </c>
      <c r="T120" s="62" t="s">
        <v>126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0"/>
      <c r="B121" s="31"/>
      <c r="C121" s="67" t="s">
        <v>127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0</v>
      </c>
      <c r="Q121" s="64"/>
      <c r="R121" s="127">
        <f>R122</f>
        <v>0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77</v>
      </c>
      <c r="AU121" s="17" t="s">
        <v>106</v>
      </c>
      <c r="BK121" s="129">
        <f>BK122</f>
        <v>0</v>
      </c>
    </row>
    <row r="122" spans="1:65" s="12" customFormat="1" ht="25.9" customHeight="1">
      <c r="B122" s="130"/>
      <c r="D122" s="131" t="s">
        <v>77</v>
      </c>
      <c r="E122" s="132" t="s">
        <v>263</v>
      </c>
      <c r="F122" s="132" t="s">
        <v>264</v>
      </c>
      <c r="J122" s="133">
        <f>BK122</f>
        <v>0</v>
      </c>
      <c r="L122" s="130"/>
      <c r="M122" s="134"/>
      <c r="N122" s="135"/>
      <c r="O122" s="135"/>
      <c r="P122" s="136">
        <f>P123</f>
        <v>0</v>
      </c>
      <c r="Q122" s="135"/>
      <c r="R122" s="136">
        <f>R123</f>
        <v>0</v>
      </c>
      <c r="S122" s="135"/>
      <c r="T122" s="137">
        <f>T123</f>
        <v>0</v>
      </c>
      <c r="AR122" s="131" t="s">
        <v>137</v>
      </c>
      <c r="AT122" s="138" t="s">
        <v>77</v>
      </c>
      <c r="AU122" s="138" t="s">
        <v>78</v>
      </c>
      <c r="AY122" s="131" t="s">
        <v>130</v>
      </c>
      <c r="BK122" s="139">
        <f>BK123</f>
        <v>0</v>
      </c>
    </row>
    <row r="123" spans="1:65" s="2" customFormat="1" ht="16.5" customHeight="1">
      <c r="A123" s="30"/>
      <c r="B123" s="142"/>
      <c r="C123" s="143" t="s">
        <v>84</v>
      </c>
      <c r="D123" s="143" t="s">
        <v>132</v>
      </c>
      <c r="E123" s="144" t="s">
        <v>265</v>
      </c>
      <c r="F123" s="145" t="s">
        <v>266</v>
      </c>
      <c r="G123" s="146" t="s">
        <v>267</v>
      </c>
      <c r="H123" s="147">
        <v>1</v>
      </c>
      <c r="I123" s="148"/>
      <c r="J123" s="148">
        <f>ROUND(I123*H123,2)</f>
        <v>0</v>
      </c>
      <c r="K123" s="145" t="s">
        <v>1</v>
      </c>
      <c r="L123" s="31"/>
      <c r="M123" s="182" t="s">
        <v>1</v>
      </c>
      <c r="N123" s="183" t="s">
        <v>43</v>
      </c>
      <c r="O123" s="184">
        <v>0</v>
      </c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3" t="s">
        <v>268</v>
      </c>
      <c r="AT123" s="153" t="s">
        <v>132</v>
      </c>
      <c r="AU123" s="153" t="s">
        <v>84</v>
      </c>
      <c r="AY123" s="17" t="s">
        <v>130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7" t="s">
        <v>84</v>
      </c>
      <c r="BK123" s="154">
        <f>ROUND(I123*H123,2)</f>
        <v>0</v>
      </c>
      <c r="BL123" s="17" t="s">
        <v>268</v>
      </c>
      <c r="BM123" s="153" t="s">
        <v>269</v>
      </c>
    </row>
    <row r="124" spans="1:65" s="2" customFormat="1" ht="6.95" customHeight="1">
      <c r="A124" s="30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31"/>
      <c r="M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</sheetData>
  <autoFilter ref="C120:K123" xr:uid="{00000000-0009-0000-0000-000003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&amp;LSO-05&amp;CStrana &amp;P z &amp;N&amp;RD.1.4.3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2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6" t="str">
        <f>'Rekapitulace stavby'!K6</f>
        <v>STAVEBNÍ ÚPRAVY ZPEVNĚNÝCH PLOCH AREÁLU FBI, SO-05</v>
      </c>
      <c r="F7" s="227"/>
      <c r="G7" s="227"/>
      <c r="H7" s="227"/>
      <c r="L7" s="20"/>
    </row>
    <row r="8" spans="1:46" s="1" customFormat="1" ht="12" customHeight="1">
      <c r="B8" s="20"/>
      <c r="D8" s="26" t="s">
        <v>99</v>
      </c>
      <c r="L8" s="20"/>
    </row>
    <row r="9" spans="1:46" s="2" customFormat="1" ht="16.5" customHeight="1">
      <c r="A9" s="30"/>
      <c r="B9" s="31"/>
      <c r="C9" s="30"/>
      <c r="D9" s="30"/>
      <c r="E9" s="226" t="s">
        <v>275</v>
      </c>
      <c r="F9" s="225"/>
      <c r="G9" s="225"/>
      <c r="H9" s="22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6" t="s">
        <v>100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187" t="s">
        <v>270</v>
      </c>
      <c r="F11" s="225"/>
      <c r="G11" s="225"/>
      <c r="H11" s="22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6" t="s">
        <v>15</v>
      </c>
      <c r="E13" s="30"/>
      <c r="F13" s="24" t="s">
        <v>16</v>
      </c>
      <c r="G13" s="30"/>
      <c r="H13" s="30"/>
      <c r="I13" s="26" t="s">
        <v>17</v>
      </c>
      <c r="J13" s="24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19</v>
      </c>
      <c r="E14" s="30"/>
      <c r="F14" s="24" t="s">
        <v>20</v>
      </c>
      <c r="G14" s="30"/>
      <c r="H14" s="30"/>
      <c r="I14" s="26" t="s">
        <v>21</v>
      </c>
      <c r="J14" s="53">
        <f>'Rekapitulace stavby'!AN8</f>
        <v>44074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6" t="s">
        <v>26</v>
      </c>
      <c r="E16" s="30"/>
      <c r="F16" s="30"/>
      <c r="G16" s="30"/>
      <c r="H16" s="30"/>
      <c r="I16" s="26" t="s">
        <v>27</v>
      </c>
      <c r="J16" s="24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4" t="s">
        <v>28</v>
      </c>
      <c r="F17" s="30"/>
      <c r="G17" s="30"/>
      <c r="H17" s="30"/>
      <c r="I17" s="26" t="s">
        <v>29</v>
      </c>
      <c r="J17" s="24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6" t="s">
        <v>30</v>
      </c>
      <c r="E19" s="30"/>
      <c r="F19" s="30"/>
      <c r="G19" s="30"/>
      <c r="H19" s="30"/>
      <c r="I19" s="26" t="s">
        <v>27</v>
      </c>
      <c r="J19" s="24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4" t="s">
        <v>31</v>
      </c>
      <c r="F20" s="30"/>
      <c r="G20" s="30"/>
      <c r="H20" s="30"/>
      <c r="I20" s="26" t="s">
        <v>29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6" t="s">
        <v>32</v>
      </c>
      <c r="E22" s="30"/>
      <c r="F22" s="30"/>
      <c r="G22" s="30"/>
      <c r="H22" s="30"/>
      <c r="I22" s="26" t="s">
        <v>27</v>
      </c>
      <c r="J22" s="24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4" t="s">
        <v>33</v>
      </c>
      <c r="F23" s="30"/>
      <c r="G23" s="30"/>
      <c r="H23" s="30"/>
      <c r="I23" s="26" t="s">
        <v>29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6" t="s">
        <v>35</v>
      </c>
      <c r="E25" s="30"/>
      <c r="F25" s="30"/>
      <c r="G25" s="30"/>
      <c r="H25" s="30"/>
      <c r="I25" s="26" t="s">
        <v>27</v>
      </c>
      <c r="J25" s="24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6" t="s">
        <v>29</v>
      </c>
      <c r="J26" s="24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6" t="s">
        <v>36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83.25" customHeight="1">
      <c r="A29" s="94"/>
      <c r="B29" s="95"/>
      <c r="C29" s="94"/>
      <c r="D29" s="94"/>
      <c r="E29" s="216" t="s">
        <v>37</v>
      </c>
      <c r="F29" s="216"/>
      <c r="G29" s="216"/>
      <c r="H29" s="21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7" t="s">
        <v>38</v>
      </c>
      <c r="E32" s="30"/>
      <c r="F32" s="30"/>
      <c r="G32" s="30"/>
      <c r="H32" s="30"/>
      <c r="I32" s="30"/>
      <c r="J32" s="69">
        <f>ROUND(J121,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40</v>
      </c>
      <c r="G34" s="30"/>
      <c r="H34" s="30"/>
      <c r="I34" s="34" t="s">
        <v>39</v>
      </c>
      <c r="J34" s="34" t="s">
        <v>41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42</v>
      </c>
      <c r="E35" s="26" t="s">
        <v>43</v>
      </c>
      <c r="F35" s="99">
        <f>ROUND((SUM(BE121:BE123)),  2)</f>
        <v>0</v>
      </c>
      <c r="G35" s="30"/>
      <c r="H35" s="30"/>
      <c r="I35" s="100">
        <v>0.21</v>
      </c>
      <c r="J35" s="99">
        <f>ROUND(((SUM(BE121:BE123))*I35),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6" t="s">
        <v>44</v>
      </c>
      <c r="F36" s="99">
        <f>ROUND((SUM(BF121:BF123)),  2)</f>
        <v>0</v>
      </c>
      <c r="G36" s="30"/>
      <c r="H36" s="30"/>
      <c r="I36" s="100">
        <v>0.15</v>
      </c>
      <c r="J36" s="99">
        <f>ROUND(((SUM(BF121:BF123))*I36),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9">
        <f>ROUND((SUM(BG121:BG123)),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6" t="s">
        <v>46</v>
      </c>
      <c r="F38" s="99">
        <f>ROUND((SUM(BH121:BH123)),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6" t="s">
        <v>47</v>
      </c>
      <c r="F39" s="99">
        <f>ROUND((SUM(BI121:BI123)),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02" t="s">
        <v>48</v>
      </c>
      <c r="E41" s="58"/>
      <c r="F41" s="58"/>
      <c r="G41" s="103" t="s">
        <v>49</v>
      </c>
      <c r="H41" s="104" t="s">
        <v>50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0"/>
      <c r="B61" s="31"/>
      <c r="C61" s="30"/>
      <c r="D61" s="43" t="s">
        <v>53</v>
      </c>
      <c r="E61" s="33"/>
      <c r="F61" s="107" t="s">
        <v>54</v>
      </c>
      <c r="G61" s="43" t="s">
        <v>53</v>
      </c>
      <c r="H61" s="33"/>
      <c r="I61" s="33"/>
      <c r="J61" s="108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0"/>
      <c r="B76" s="31"/>
      <c r="C76" s="30"/>
      <c r="D76" s="43" t="s">
        <v>53</v>
      </c>
      <c r="E76" s="33"/>
      <c r="F76" s="107" t="s">
        <v>54</v>
      </c>
      <c r="G76" s="43" t="s">
        <v>53</v>
      </c>
      <c r="H76" s="33"/>
      <c r="I76" s="33"/>
      <c r="J76" s="108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1" t="s">
        <v>102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26" t="str">
        <f>E7</f>
        <v>STAVEBNÍ ÚPRAVY ZPEVNĚNÝCH PLOCH AREÁLU FBI, SO-05</v>
      </c>
      <c r="F85" s="227"/>
      <c r="G85" s="227"/>
      <c r="H85" s="22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6" t="s">
        <v>99</v>
      </c>
      <c r="L86" s="20"/>
    </row>
    <row r="87" spans="1:31" s="2" customFormat="1" ht="16.5" customHeight="1">
      <c r="A87" s="30"/>
      <c r="B87" s="31"/>
      <c r="C87" s="30"/>
      <c r="D87" s="30"/>
      <c r="E87" s="226" t="s">
        <v>275</v>
      </c>
      <c r="F87" s="225"/>
      <c r="G87" s="225"/>
      <c r="H87" s="22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100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187" t="str">
        <f>E11</f>
        <v>D.1.4.4 - Slaboproudá zařízení</v>
      </c>
      <c r="F89" s="225"/>
      <c r="G89" s="225"/>
      <c r="H89" s="22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19</v>
      </c>
      <c r="D91" s="30"/>
      <c r="E91" s="30"/>
      <c r="F91" s="24" t="str">
        <f>F14</f>
        <v xml:space="preserve"> </v>
      </c>
      <c r="G91" s="30"/>
      <c r="H91" s="30"/>
      <c r="I91" s="26" t="s">
        <v>21</v>
      </c>
      <c r="J91" s="53">
        <f>IF(J14="","",J14)</f>
        <v>44074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26</v>
      </c>
      <c r="D93" s="30"/>
      <c r="E93" s="30"/>
      <c r="F93" s="24" t="str">
        <f>E17</f>
        <v>VŠB-TU Ostrava</v>
      </c>
      <c r="G93" s="30"/>
      <c r="H93" s="30"/>
      <c r="I93" s="26" t="s">
        <v>32</v>
      </c>
      <c r="J93" s="28" t="str">
        <f>E23</f>
        <v>MARPO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0"/>
      <c r="E94" s="30"/>
      <c r="F94" s="24" t="str">
        <f>IF(E20="","",E20)</f>
        <v>MARPO s.r.o., 28. října 66/201, Ostrava</v>
      </c>
      <c r="G94" s="30"/>
      <c r="H94" s="30"/>
      <c r="I94" s="26" t="s">
        <v>35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1" t="s">
        <v>105</v>
      </c>
      <c r="D98" s="30"/>
      <c r="E98" s="30"/>
      <c r="F98" s="30"/>
      <c r="G98" s="30"/>
      <c r="H98" s="30"/>
      <c r="I98" s="30"/>
      <c r="J98" s="69">
        <f>J121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106</v>
      </c>
    </row>
    <row r="99" spans="1:47" s="9" customFormat="1" ht="24.95" customHeight="1">
      <c r="B99" s="112"/>
      <c r="D99" s="113" t="s">
        <v>262</v>
      </c>
      <c r="E99" s="114"/>
      <c r="F99" s="114"/>
      <c r="G99" s="114"/>
      <c r="H99" s="114"/>
      <c r="I99" s="114"/>
      <c r="J99" s="115">
        <f>J122</f>
        <v>0</v>
      </c>
      <c r="L99" s="112"/>
    </row>
    <row r="100" spans="1:47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1" t="s">
        <v>115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0"/>
      <c r="D109" s="30"/>
      <c r="E109" s="226" t="str">
        <f>E7</f>
        <v>STAVEBNÍ ÚPRAVY ZPEVNĚNÝCH PLOCH AREÁLU FBI, SO-05</v>
      </c>
      <c r="F109" s="227"/>
      <c r="G109" s="227"/>
      <c r="H109" s="227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20"/>
      <c r="C110" s="26" t="s">
        <v>99</v>
      </c>
      <c r="L110" s="20"/>
    </row>
    <row r="111" spans="1:47" s="2" customFormat="1" ht="16.5" customHeight="1">
      <c r="A111" s="30"/>
      <c r="B111" s="31"/>
      <c r="C111" s="30"/>
      <c r="D111" s="30"/>
      <c r="E111" s="226" t="s">
        <v>275</v>
      </c>
      <c r="F111" s="225"/>
      <c r="G111" s="225"/>
      <c r="H111" s="225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100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187" t="str">
        <f>E11</f>
        <v>D.1.4.4 - Slaboproudá zařízení</v>
      </c>
      <c r="F113" s="225"/>
      <c r="G113" s="225"/>
      <c r="H113" s="225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19</v>
      </c>
      <c r="D115" s="30"/>
      <c r="E115" s="30"/>
      <c r="F115" s="24" t="str">
        <f>F14</f>
        <v xml:space="preserve"> </v>
      </c>
      <c r="G115" s="30"/>
      <c r="H115" s="30"/>
      <c r="I115" s="26" t="s">
        <v>21</v>
      </c>
      <c r="J115" s="53">
        <f>IF(J14="","",J14)</f>
        <v>44074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26</v>
      </c>
      <c r="D117" s="30"/>
      <c r="E117" s="30"/>
      <c r="F117" s="24" t="str">
        <f>E17</f>
        <v>VŠB-TU Ostrava</v>
      </c>
      <c r="G117" s="30"/>
      <c r="H117" s="30"/>
      <c r="I117" s="26" t="s">
        <v>32</v>
      </c>
      <c r="J117" s="28" t="str">
        <f>E23</f>
        <v>MARPO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0"/>
      <c r="E118" s="30"/>
      <c r="F118" s="24" t="str">
        <f>IF(E20="","",E20)</f>
        <v>MARPO s.r.o., 28. října 66/201, Ostrava</v>
      </c>
      <c r="G118" s="30"/>
      <c r="H118" s="30"/>
      <c r="I118" s="26" t="s">
        <v>35</v>
      </c>
      <c r="J118" s="28" t="str">
        <f>E26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20"/>
      <c r="B120" s="121"/>
      <c r="C120" s="122" t="s">
        <v>116</v>
      </c>
      <c r="D120" s="123" t="s">
        <v>63</v>
      </c>
      <c r="E120" s="123" t="s">
        <v>59</v>
      </c>
      <c r="F120" s="123" t="s">
        <v>60</v>
      </c>
      <c r="G120" s="123" t="s">
        <v>117</v>
      </c>
      <c r="H120" s="123" t="s">
        <v>118</v>
      </c>
      <c r="I120" s="123" t="s">
        <v>119</v>
      </c>
      <c r="J120" s="123" t="s">
        <v>104</v>
      </c>
      <c r="K120" s="124" t="s">
        <v>120</v>
      </c>
      <c r="L120" s="125"/>
      <c r="M120" s="60" t="s">
        <v>1</v>
      </c>
      <c r="N120" s="61" t="s">
        <v>42</v>
      </c>
      <c r="O120" s="61" t="s">
        <v>121</v>
      </c>
      <c r="P120" s="61" t="s">
        <v>122</v>
      </c>
      <c r="Q120" s="61" t="s">
        <v>123</v>
      </c>
      <c r="R120" s="61" t="s">
        <v>124</v>
      </c>
      <c r="S120" s="61" t="s">
        <v>125</v>
      </c>
      <c r="T120" s="62" t="s">
        <v>126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0"/>
      <c r="B121" s="31"/>
      <c r="C121" s="67" t="s">
        <v>127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0</v>
      </c>
      <c r="Q121" s="64"/>
      <c r="R121" s="127">
        <f>R122</f>
        <v>0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77</v>
      </c>
      <c r="AU121" s="17" t="s">
        <v>106</v>
      </c>
      <c r="BK121" s="129">
        <f>BK122</f>
        <v>0</v>
      </c>
    </row>
    <row r="122" spans="1:65" s="12" customFormat="1" ht="25.9" customHeight="1">
      <c r="B122" s="130"/>
      <c r="D122" s="131" t="s">
        <v>77</v>
      </c>
      <c r="E122" s="132" t="s">
        <v>263</v>
      </c>
      <c r="F122" s="132" t="s">
        <v>264</v>
      </c>
      <c r="J122" s="133">
        <f>BK122</f>
        <v>0</v>
      </c>
      <c r="L122" s="130"/>
      <c r="M122" s="134"/>
      <c r="N122" s="135"/>
      <c r="O122" s="135"/>
      <c r="P122" s="136">
        <f>P123</f>
        <v>0</v>
      </c>
      <c r="Q122" s="135"/>
      <c r="R122" s="136">
        <f>R123</f>
        <v>0</v>
      </c>
      <c r="S122" s="135"/>
      <c r="T122" s="137">
        <f>T123</f>
        <v>0</v>
      </c>
      <c r="AR122" s="131" t="s">
        <v>137</v>
      </c>
      <c r="AT122" s="138" t="s">
        <v>77</v>
      </c>
      <c r="AU122" s="138" t="s">
        <v>78</v>
      </c>
      <c r="AY122" s="131" t="s">
        <v>130</v>
      </c>
      <c r="BK122" s="139">
        <f>BK123</f>
        <v>0</v>
      </c>
    </row>
    <row r="123" spans="1:65" s="2" customFormat="1" ht="16.5" customHeight="1">
      <c r="A123" s="30"/>
      <c r="B123" s="142"/>
      <c r="C123" s="143" t="s">
        <v>84</v>
      </c>
      <c r="D123" s="143" t="s">
        <v>132</v>
      </c>
      <c r="E123" s="144" t="s">
        <v>265</v>
      </c>
      <c r="F123" s="145" t="s">
        <v>271</v>
      </c>
      <c r="G123" s="146" t="s">
        <v>267</v>
      </c>
      <c r="H123" s="147">
        <v>1</v>
      </c>
      <c r="I123" s="148"/>
      <c r="J123" s="148">
        <f>ROUND(I123*H123,2)</f>
        <v>0</v>
      </c>
      <c r="K123" s="145" t="s">
        <v>1</v>
      </c>
      <c r="L123" s="31"/>
      <c r="M123" s="182" t="s">
        <v>1</v>
      </c>
      <c r="N123" s="183" t="s">
        <v>43</v>
      </c>
      <c r="O123" s="184">
        <v>0</v>
      </c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3" t="s">
        <v>268</v>
      </c>
      <c r="AT123" s="153" t="s">
        <v>132</v>
      </c>
      <c r="AU123" s="153" t="s">
        <v>84</v>
      </c>
      <c r="AY123" s="17" t="s">
        <v>130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7" t="s">
        <v>84</v>
      </c>
      <c r="BK123" s="154">
        <f>ROUND(I123*H123,2)</f>
        <v>0</v>
      </c>
      <c r="BL123" s="17" t="s">
        <v>268</v>
      </c>
      <c r="BM123" s="153" t="s">
        <v>272</v>
      </c>
    </row>
    <row r="124" spans="1:65" s="2" customFormat="1" ht="6.95" customHeight="1">
      <c r="A124" s="30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31"/>
      <c r="M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</sheetData>
  <autoFilter ref="C120:K123" xr:uid="{00000000-0009-0000-0000-000004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&amp;LSO-05&amp;CStrana &amp;P z &amp;N&amp;RD.1.4.4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D.1.1 - Architektonicko-s...</vt:lpstr>
      <vt:lpstr>D.1.4.3 - Silnoproudá ele...</vt:lpstr>
      <vt:lpstr>D.1.4.4 - Slaboproudá zař...</vt:lpstr>
      <vt:lpstr>'D.1.1 - Architektonicko-s...'!Názvy_tisku</vt:lpstr>
      <vt:lpstr>'D.1.4.3 - Silnoproudá ele...'!Názvy_tisku</vt:lpstr>
      <vt:lpstr>'D.1.4.4 - Slaboproudá zař...'!Názvy_tisku</vt:lpstr>
      <vt:lpstr>'Rekapitulace stavby'!Názvy_tisku</vt:lpstr>
      <vt:lpstr>'D.1.1 - Architektonicko-s...'!Oblast_tisku</vt:lpstr>
      <vt:lpstr>'D.1.4.3 - Silnoproudá ele...'!Oblast_tisku</vt:lpstr>
      <vt:lpstr>'D.1.4.4 - Slaboproudá zař...'!Oblast_tisku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2020-09-01T15:45:22Z</cp:lastPrinted>
  <dcterms:created xsi:type="dcterms:W3CDTF">2020-09-01T10:35:17Z</dcterms:created>
  <dcterms:modified xsi:type="dcterms:W3CDTF">2023-05-04T12:03:07Z</dcterms:modified>
</cp:coreProperties>
</file>